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1.2024.Meeting Minutes\"/>
    </mc:Choice>
  </mc:AlternateContent>
  <xr:revisionPtr revIDLastSave="0" documentId="8_{517D91B6-0FE1-43E4-8D7E-9F1C5761D32F}" xr6:coauthVersionLast="47" xr6:coauthVersionMax="47" xr10:uidLastSave="{00000000-0000-0000-0000-000000000000}"/>
  <bookViews>
    <workbookView xWindow="-120" yWindow="-120" windowWidth="29040" windowHeight="15840" xr2:uid="{FA6107EA-AF85-4720-9A99-F237FADAAFC0}"/>
  </bookViews>
  <sheets>
    <sheet name="2025 Preliminary" sheetId="2" r:id="rId1"/>
  </sheets>
  <externalReferences>
    <externalReference r:id="rId2"/>
  </externalReferences>
  <definedNames>
    <definedName name="_xlnm._FilterDatabase" localSheetId="0" hidden="1">'2025 Preliminary'!$A$108:$C$108</definedName>
    <definedName name="_xlnm.Print_Area" localSheetId="0">'2025 Preliminary'!$A$1:$M$113</definedName>
    <definedName name="_xlnm.Print_Titles" localSheetId="0">'2025 Preliminary'!$1:$1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8" i="2" l="1"/>
  <c r="C113" i="2"/>
  <c r="D112" i="2"/>
  <c r="C112" i="2"/>
  <c r="C111" i="2"/>
  <c r="C110" i="2"/>
  <c r="C109" i="2"/>
  <c r="C120" i="2" s="1"/>
  <c r="C104" i="2"/>
  <c r="E103" i="2"/>
  <c r="E102" i="2"/>
  <c r="D102" i="2"/>
  <c r="D104" i="2" s="1"/>
  <c r="E100" i="2"/>
  <c r="E104" i="2" s="1"/>
  <c r="E91" i="2"/>
  <c r="E97" i="2" s="1"/>
  <c r="C91" i="2"/>
  <c r="C97" i="2" s="1"/>
  <c r="C98" i="2" s="1"/>
  <c r="C105" i="2" s="1"/>
  <c r="D88" i="2"/>
  <c r="D98" i="2" s="1"/>
  <c r="D105" i="2" s="1"/>
  <c r="C88" i="2"/>
  <c r="E85" i="2"/>
  <c r="E84" i="2"/>
  <c r="C84" i="2"/>
  <c r="E83" i="2"/>
  <c r="E82" i="2"/>
  <c r="E81" i="2"/>
  <c r="E80" i="2"/>
  <c r="E88" i="2" s="1"/>
  <c r="D76" i="2"/>
  <c r="E75" i="2"/>
  <c r="E76" i="2" s="1"/>
  <c r="C74" i="2"/>
  <c r="C76" i="2" s="1"/>
  <c r="D64" i="2"/>
  <c r="C64" i="2"/>
  <c r="E61" i="2"/>
  <c r="E55" i="2"/>
  <c r="E49" i="2"/>
  <c r="E64" i="2" s="1"/>
  <c r="E39" i="2"/>
  <c r="C38" i="2"/>
  <c r="C33" i="2"/>
  <c r="C39" i="2" s="1"/>
  <c r="C65" i="2" s="1"/>
  <c r="C77" i="2" s="1"/>
  <c r="E30" i="2"/>
  <c r="E25" i="2"/>
  <c r="D25" i="2"/>
  <c r="E24" i="2"/>
  <c r="D24" i="2"/>
  <c r="D39" i="2" s="1"/>
  <c r="D65" i="2" s="1"/>
  <c r="D77" i="2" s="1"/>
  <c r="E15" i="2"/>
  <c r="D10" i="2"/>
  <c r="C10" i="2"/>
  <c r="E9" i="2"/>
  <c r="E8" i="2"/>
  <c r="E7" i="2"/>
  <c r="E6" i="2"/>
  <c r="E5" i="2"/>
  <c r="E4" i="2"/>
  <c r="E3" i="2"/>
  <c r="E10" i="2" l="1"/>
  <c r="E65" i="2" s="1"/>
  <c r="E77" i="2" s="1"/>
  <c r="E98" i="2"/>
  <c r="E10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Jody Defa</author>
    <author>User</author>
    <author>Timberlakes</author>
  </authors>
  <commentList>
    <comment ref="E3" authorId="0" shapeId="0" xr:uid="{50FD6FE5-457E-41DD-9852-B887CF6048C5}">
      <text>
        <r>
          <rPr>
            <b/>
            <sz val="9"/>
            <color indexed="81"/>
            <rFont val="Tahoma"/>
            <family val="2"/>
          </rPr>
          <t>Jody Defa:</t>
        </r>
        <r>
          <rPr>
            <sz val="9"/>
            <color indexed="81"/>
            <rFont val="Tahoma"/>
            <family val="2"/>
          </rPr>
          <t xml:space="preserve">
3.2% of the Gross for employee 401k plus Utah Retirement Systems. 18.4% of gross for Jody and 16.69% of gross for the other four employees. Jody is Tier 1 and the other people are Tier 2.</t>
        </r>
      </text>
    </comment>
    <comment ref="E5" authorId="0" shapeId="0" xr:uid="{640E9790-CF65-4263-A66B-9FC75AE2DAE1}">
      <text>
        <r>
          <rPr>
            <b/>
            <sz val="9"/>
            <color indexed="81"/>
            <rFont val="Tahoma"/>
            <family val="2"/>
          </rPr>
          <t>Jody Defa:</t>
        </r>
        <r>
          <rPr>
            <sz val="9"/>
            <color indexed="81"/>
            <rFont val="Tahoma"/>
            <family val="2"/>
          </rPr>
          <t xml:space="preserve">
This is the total of 6% of $7,000 of eligible tax per employee 420*5</t>
        </r>
      </text>
    </comment>
    <comment ref="E7" authorId="0" shapeId="0" xr:uid="{91591F04-635E-4568-B7BE-8B1FAAA94343}">
      <text>
        <r>
          <rPr>
            <b/>
            <sz val="9"/>
            <color indexed="81"/>
            <rFont val="Tahoma"/>
            <family val="2"/>
          </rPr>
          <t>Jody Defa:</t>
        </r>
        <r>
          <rPr>
            <sz val="9"/>
            <color indexed="81"/>
            <rFont val="Tahoma"/>
            <family val="2"/>
          </rPr>
          <t xml:space="preserve">
This is the cost we pay the county. Employees Pay an additional $73.00- $170.00 per month for additional insurance such as life insurance, disability, etc. These optional and additional charges are included in this total. The Total without optional insurance costs is $91,904, leaving $7,897 the employees responsibility.</t>
        </r>
      </text>
    </comment>
    <comment ref="E9" authorId="0" shapeId="0" xr:uid="{53D465D1-77AC-40E9-BF58-3448C3052989}">
      <text>
        <r>
          <rPr>
            <b/>
            <sz val="9"/>
            <color indexed="81"/>
            <rFont val="Tahoma"/>
            <family val="2"/>
          </rPr>
          <t>Jody Defa:</t>
        </r>
        <r>
          <rPr>
            <sz val="9"/>
            <color indexed="81"/>
            <rFont val="Tahoma"/>
            <family val="2"/>
          </rPr>
          <t xml:space="preserve">
This represents 5% rounded for field employees and 6% rounded for Office employees. 3% Cola and 2% merit for field employees and 3% Cola for Office and 3% Merit for office employees.</t>
        </r>
      </text>
    </comment>
    <comment ref="E14" authorId="0" shapeId="0" xr:uid="{CBEA1FD9-9655-4C72-B053-09AE6139F28D}">
      <text>
        <r>
          <rPr>
            <b/>
            <sz val="9"/>
            <color indexed="81"/>
            <rFont val="Tahoma"/>
            <family val="2"/>
          </rPr>
          <t>Jody Defa:</t>
        </r>
        <r>
          <rPr>
            <sz val="9"/>
            <color indexed="81"/>
            <rFont val="Tahoma"/>
            <family val="2"/>
          </rPr>
          <t xml:space="preserve">
This is really close to what we have paid for the past 5 years.</t>
        </r>
      </text>
    </comment>
    <comment ref="C26" authorId="0" shapeId="0" xr:uid="{7B660C28-772D-4A1C-B25C-71D1BBFCC7B7}">
      <text>
        <r>
          <rPr>
            <b/>
            <sz val="9"/>
            <color indexed="81"/>
            <rFont val="Tahoma"/>
            <family val="2"/>
          </rPr>
          <t>Jody Defa:</t>
        </r>
        <r>
          <rPr>
            <sz val="9"/>
            <color indexed="81"/>
            <rFont val="Tahoma"/>
            <family val="2"/>
          </rPr>
          <t xml:space="preserve">
This is in the negative because the District paid for travel and lodging for two employees to Washington D.C.,  then we were reimbursed.</t>
        </r>
      </text>
    </comment>
    <comment ref="E52" authorId="0" shapeId="0" xr:uid="{7BC43C55-ED7B-4B4D-8390-30C7F295F15A}">
      <text>
        <r>
          <rPr>
            <b/>
            <sz val="9"/>
            <color indexed="81"/>
            <rFont val="Tahoma"/>
            <family val="2"/>
          </rPr>
          <t>Jody Defa:</t>
        </r>
        <r>
          <rPr>
            <sz val="9"/>
            <color indexed="81"/>
            <rFont val="Tahoma"/>
            <family val="2"/>
          </rPr>
          <t xml:space="preserve">
Most all of the purchases for meter installation supplies are expended for the year. This is offset by  meter install income, which is increased next year and should be more than The $105,000 we spent in 2024. This may need to be adjusted upward more due to inflation.</t>
        </r>
      </text>
    </comment>
    <comment ref="E53" authorId="0" shapeId="0" xr:uid="{DA02E9AA-04D0-43F9-94BC-4CA6A7E96970}">
      <text>
        <r>
          <rPr>
            <b/>
            <sz val="9"/>
            <color indexed="81"/>
            <rFont val="Tahoma"/>
            <family val="2"/>
          </rPr>
          <t>Jody Defa:</t>
        </r>
        <r>
          <rPr>
            <sz val="9"/>
            <color indexed="81"/>
            <rFont val="Tahoma"/>
            <family val="2"/>
          </rPr>
          <t xml:space="preserve">
Travel to D.C. for two employees was billed here and should have went to training. $4,307 was reimbursed to the District by Rural Water of Utah.</t>
        </r>
      </text>
    </comment>
    <comment ref="E54" authorId="0" shapeId="0" xr:uid="{AB142A0F-7576-46DF-B0C4-2A7059A8CD73}">
      <text>
        <r>
          <rPr>
            <b/>
            <sz val="9"/>
            <color indexed="81"/>
            <rFont val="Tahoma"/>
            <family val="2"/>
          </rPr>
          <t>Jody Defa:</t>
        </r>
        <r>
          <rPr>
            <sz val="9"/>
            <color indexed="81"/>
            <rFont val="Tahoma"/>
            <family val="2"/>
          </rPr>
          <t xml:space="preserve">
These are electronic read meter miu's that go dead after 20 years. They are prorated and warrantied.</t>
        </r>
      </text>
    </comment>
    <comment ref="C62" authorId="0" shapeId="0" xr:uid="{25415A4C-DDEC-453E-81AB-3F651403622F}">
      <text>
        <r>
          <rPr>
            <b/>
            <sz val="9"/>
            <color indexed="81"/>
            <rFont val="Tahoma"/>
            <family val="2"/>
          </rPr>
          <t>Jody Defa:</t>
        </r>
        <r>
          <rPr>
            <sz val="9"/>
            <color indexed="81"/>
            <rFont val="Tahoma"/>
            <family val="2"/>
          </rPr>
          <t xml:space="preserve">
This is amount represents, two 2019 backhoes;  and a 2024 Chevrolet Diesel Truck after trade in.</t>
        </r>
      </text>
    </comment>
    <comment ref="E62" authorId="0" shapeId="0" xr:uid="{9DBFC02A-FD6C-414A-8B76-7E00759EE747}">
      <text>
        <r>
          <rPr>
            <b/>
            <sz val="9"/>
            <color indexed="81"/>
            <rFont val="Tahoma"/>
            <family val="2"/>
          </rPr>
          <t>Jody Defa:</t>
        </r>
        <r>
          <rPr>
            <sz val="9"/>
            <color indexed="81"/>
            <rFont val="Tahoma"/>
            <family val="2"/>
          </rPr>
          <t xml:space="preserve">
I estimate $40,000 for the difference between trade in and purchase of a new truck.</t>
        </r>
      </text>
    </comment>
    <comment ref="E63" authorId="0" shapeId="0" xr:uid="{7D25236B-74C0-4A82-BDB4-6231A3E8727C}">
      <text>
        <r>
          <rPr>
            <b/>
            <sz val="9"/>
            <color indexed="81"/>
            <rFont val="Tahoma"/>
            <family val="2"/>
          </rPr>
          <t>Jody Defa:</t>
        </r>
        <r>
          <rPr>
            <sz val="9"/>
            <color indexed="81"/>
            <rFont val="Tahoma"/>
            <family val="2"/>
          </rPr>
          <t xml:space="preserve">
This is to do repairs to the 400,000 gallon steel tank that needs paint, safety climb, and other age related repairs. This should cost around $60,000. The remaining $119,637 will go toward the capital improvement project, most likely engineering costs.</t>
        </r>
      </text>
    </comment>
    <comment ref="E80" authorId="0" shapeId="0" xr:uid="{0088C1A2-EA14-4C95-B3FE-A7D214C002CF}">
      <text>
        <r>
          <rPr>
            <b/>
            <sz val="9"/>
            <color indexed="81"/>
            <rFont val="Tahoma"/>
            <family val="2"/>
          </rPr>
          <t>Jody Defa:</t>
        </r>
        <r>
          <rPr>
            <sz val="9"/>
            <color indexed="81"/>
            <rFont val="Tahoma"/>
            <family val="2"/>
          </rPr>
          <t xml:space="preserve">
This  amount predicted from the rate study done by Bowen and Collins. 2024 is $188,500. To be conservative I averaged from OCT 31,2024 over 12 months and got $169,650, which is a conservative prediction for 2025. </t>
        </r>
      </text>
    </comment>
    <comment ref="B81" authorId="1" shapeId="0" xr:uid="{2890C057-4910-492C-AF36-2EFB1EDA5914}">
      <text>
        <r>
          <rPr>
            <b/>
            <sz val="9"/>
            <color indexed="81"/>
            <rFont val="Tahoma"/>
            <family val="2"/>
          </rPr>
          <t>User:</t>
        </r>
        <r>
          <rPr>
            <sz val="9"/>
            <color indexed="81"/>
            <rFont val="Tahoma"/>
            <family val="2"/>
          </rPr>
          <t xml:space="preserve">
This is reduced from 1485 to 1470 due to lot combinations in 2017 and to 1460 in 2018</t>
        </r>
      </text>
    </comment>
    <comment ref="E82" authorId="0" shapeId="0" xr:uid="{8D764D96-11FE-4F9D-AA1D-EF1E2B3B86C3}">
      <text>
        <r>
          <rPr>
            <b/>
            <sz val="9"/>
            <color indexed="81"/>
            <rFont val="Tahoma"/>
            <family val="2"/>
          </rPr>
          <t>Jody Defa:</t>
        </r>
        <r>
          <rPr>
            <sz val="9"/>
            <color indexed="81"/>
            <rFont val="Tahoma"/>
            <family val="2"/>
          </rPr>
          <t xml:space="preserve">
In order to meet the $12,407 in income recommended by the rate study, this rate needs to change to around $160 for title transfers. It costs us $49.53 per hour for Michelle and $45.56  per hour for Candy. So I think raising the rate to $150 per transfer for 3 hours of labor is reasonable. $11,700 represents the 2024 transfers averaged over the the entire year and adjusted to from $100 to $150 per transfer.</t>
        </r>
      </text>
    </comment>
    <comment ref="E84" authorId="0" shapeId="0" xr:uid="{FD1F3448-D8F2-4A54-925D-04EB589F19FF}">
      <text>
        <r>
          <rPr>
            <b/>
            <sz val="9"/>
            <color indexed="81"/>
            <rFont val="Tahoma"/>
            <family val="2"/>
          </rPr>
          <t>Jody Defa:</t>
        </r>
        <r>
          <rPr>
            <sz val="9"/>
            <color indexed="81"/>
            <rFont val="Tahoma"/>
            <family val="2"/>
          </rPr>
          <t xml:space="preserve">
Bowen and Collins suggest this income to be $16,261 in 2025. Averaged over the course of 2024, we should bring in around $10,080. This means accomplishing this income will take a 38% increase in income.</t>
        </r>
      </text>
    </comment>
    <comment ref="E85" authorId="0" shapeId="0" xr:uid="{215D9153-1B85-48C6-8FE1-59AE1CE666E2}">
      <text>
        <r>
          <rPr>
            <b/>
            <sz val="9"/>
            <color indexed="81"/>
            <rFont val="Tahoma"/>
            <family val="2"/>
          </rPr>
          <t>Jody Defa:</t>
        </r>
        <r>
          <rPr>
            <sz val="9"/>
            <color indexed="81"/>
            <rFont val="Tahoma"/>
            <family val="2"/>
          </rPr>
          <t xml:space="preserve">
I took the number of each size of meter installed in 2024, adjusted the income to the new rate we are charging in 2025 and if 2024 is representative, the income should be $200,000. Income of $167,362 predicted by the rate study should be attainable.</t>
        </r>
      </text>
    </comment>
    <comment ref="E101" authorId="0" shapeId="0" xr:uid="{2D94B0FC-2EB3-4E0D-B1D2-EE46680361FE}">
      <text>
        <r>
          <rPr>
            <b/>
            <sz val="9"/>
            <color indexed="81"/>
            <rFont val="Tahoma"/>
            <family val="2"/>
          </rPr>
          <t>Jody Defa:</t>
        </r>
        <r>
          <rPr>
            <sz val="9"/>
            <color indexed="81"/>
            <rFont val="Tahoma"/>
            <family val="2"/>
          </rPr>
          <t xml:space="preserve">
Both Bonds are satisfied as of October 15, 2024</t>
        </r>
      </text>
    </comment>
    <comment ref="B109" authorId="1" shapeId="0" xr:uid="{DC72755D-7E39-441B-9F3E-3BA1916B1734}">
      <text>
        <r>
          <rPr>
            <sz val="9"/>
            <color indexed="81"/>
            <rFont val="Tahoma"/>
            <family val="2"/>
          </rPr>
          <t xml:space="preserve">Jody Defa: Customers at year end
2017-874 Customers
2018-892
2019-901
2020-917
2021-940
2022-962
2023-980
2024-993
2025-
</t>
        </r>
      </text>
    </comment>
    <comment ref="C109" authorId="0" shapeId="0" xr:uid="{E29943BC-D391-4362-ACE4-D09484353236}">
      <text>
        <r>
          <rPr>
            <b/>
            <sz val="9"/>
            <color indexed="81"/>
            <rFont val="Tahoma"/>
            <family val="2"/>
          </rPr>
          <t>Jody Defa:</t>
        </r>
        <r>
          <rPr>
            <sz val="9"/>
            <color indexed="81"/>
            <rFont val="Tahoma"/>
            <family val="2"/>
          </rPr>
          <t xml:space="preserve">
This is the number of customers with water to their lot, increased to Bowen and Collins recommendation for 2025.</t>
        </r>
      </text>
    </comment>
    <comment ref="C110" authorId="0" shapeId="0" xr:uid="{1DBF3613-EE6E-4081-94EE-E864ECF67574}">
      <text>
        <r>
          <rPr>
            <b/>
            <sz val="9"/>
            <color indexed="81"/>
            <rFont val="Tahoma"/>
            <family val="2"/>
          </rPr>
          <t>Jody Defa:</t>
        </r>
        <r>
          <rPr>
            <sz val="9"/>
            <color indexed="81"/>
            <rFont val="Tahoma"/>
            <family val="2"/>
          </rPr>
          <t xml:space="preserve">
This represents 1.25  Coverage for the anticipated bond payment. </t>
        </r>
      </text>
    </comment>
    <comment ref="B111" authorId="2" shapeId="0" xr:uid="{FE07D016-E8EF-434E-BB97-284C4EEEA5A7}">
      <text>
        <r>
          <rPr>
            <b/>
            <sz val="9"/>
            <color indexed="81"/>
            <rFont val="Tahoma"/>
            <family val="2"/>
          </rPr>
          <t>Timberlakes:</t>
        </r>
        <r>
          <rPr>
            <sz val="9"/>
            <color indexed="81"/>
            <rFont val="Tahoma"/>
            <family val="2"/>
          </rPr>
          <t xml:space="preserve">
Reduced from 1448 to 1410
 due to lot combinations</t>
        </r>
      </text>
    </comment>
    <comment ref="C111" authorId="0" shapeId="0" xr:uid="{EA079982-A93F-4DD9-B78A-1BB829933E3D}">
      <text>
        <r>
          <rPr>
            <b/>
            <sz val="9"/>
            <color indexed="81"/>
            <rFont val="Tahoma"/>
            <family val="2"/>
          </rPr>
          <t>Jody Defa:</t>
        </r>
        <r>
          <rPr>
            <sz val="9"/>
            <color indexed="81"/>
            <rFont val="Tahoma"/>
            <family val="2"/>
          </rPr>
          <t xml:space="preserve">
This is the base fee payed by all lot owner's. </t>
        </r>
      </text>
    </comment>
    <comment ref="B112" authorId="2" shapeId="0" xr:uid="{F96029F3-59FF-4EA6-B75B-E6E2A97F51B8}">
      <text>
        <r>
          <rPr>
            <b/>
            <sz val="9"/>
            <color indexed="81"/>
            <rFont val="Tahoma"/>
            <family val="2"/>
          </rPr>
          <t>Timberlakes:</t>
        </r>
        <r>
          <rPr>
            <sz val="9"/>
            <color indexed="81"/>
            <rFont val="Tahoma"/>
            <family val="2"/>
          </rPr>
          <t xml:space="preserve">
137 Customers pre-paid leaving 969</t>
        </r>
      </text>
    </comment>
    <comment ref="C112" authorId="2" shapeId="0" xr:uid="{1EF22DCA-375D-4E17-8A4F-549BF0F4AAEB}">
      <text>
        <r>
          <rPr>
            <b/>
            <sz val="9"/>
            <color indexed="81"/>
            <rFont val="Tahoma"/>
            <family val="2"/>
          </rPr>
          <t>Timberlakes:</t>
        </r>
        <r>
          <rPr>
            <sz val="9"/>
            <color indexed="81"/>
            <rFont val="Tahoma"/>
            <family val="2"/>
          </rPr>
          <t xml:space="preserve">
137 pre-paid-went from 1102 to 969; $41-$31.11
</t>
        </r>
      </text>
    </comment>
    <comment ref="C118" authorId="0" shapeId="0" xr:uid="{A702C761-4CFE-44C7-AD00-9778BFB63BBB}">
      <text>
        <r>
          <rPr>
            <b/>
            <sz val="9"/>
            <color indexed="81"/>
            <rFont val="Tahoma"/>
            <family val="2"/>
          </rPr>
          <t>Jody Defa:</t>
        </r>
        <r>
          <rPr>
            <sz val="9"/>
            <color indexed="81"/>
            <rFont val="Tahoma"/>
            <family val="2"/>
          </rPr>
          <t xml:space="preserve">
73 Title Transfers this year.</t>
        </r>
      </text>
    </comment>
  </commentList>
</comments>
</file>

<file path=xl/sharedStrings.xml><?xml version="1.0" encoding="utf-8"?>
<sst xmlns="http://schemas.openxmlformats.org/spreadsheetml/2006/main" count="129" uniqueCount="128">
  <si>
    <t>Account</t>
  </si>
  <si>
    <t>ACCOUNT NAME</t>
  </si>
  <si>
    <t>As of 11/30/2024</t>
  </si>
  <si>
    <t>2024 Approved</t>
  </si>
  <si>
    <t>2025 Preliminary</t>
  </si>
  <si>
    <t>LABOR COSTS</t>
  </si>
  <si>
    <t>employee benefits 401k Retirement</t>
  </si>
  <si>
    <t>FICA/Futa and Medicare</t>
  </si>
  <si>
    <t>FUTA Payroll Taxes</t>
  </si>
  <si>
    <t>SUTA taxes</t>
  </si>
  <si>
    <t>med insurance</t>
  </si>
  <si>
    <t>workers comp</t>
  </si>
  <si>
    <t>Wages</t>
  </si>
  <si>
    <t xml:space="preserve">   Total Labor Costs</t>
  </si>
  <si>
    <t>ADMINISTRATION COSTS</t>
  </si>
  <si>
    <t>bank charges and adjustments</t>
  </si>
  <si>
    <t>accounting &amp; audit</t>
  </si>
  <si>
    <t>Notices and Advertising</t>
  </si>
  <si>
    <t>Amortization</t>
  </si>
  <si>
    <t>legal</t>
  </si>
  <si>
    <t>Office Supplies</t>
  </si>
  <si>
    <t>postage</t>
  </si>
  <si>
    <t>office space rent</t>
  </si>
  <si>
    <t>Accumulated Depreciation</t>
  </si>
  <si>
    <t>Misc. Bond Fees</t>
  </si>
  <si>
    <t xml:space="preserve">Bad debts </t>
  </si>
  <si>
    <t>Computer Maintenance and web support</t>
  </si>
  <si>
    <t>Overpayment (Refunds)</t>
  </si>
  <si>
    <t>training</t>
  </si>
  <si>
    <t>dues &amp; subscriptions and software support</t>
  </si>
  <si>
    <t>telephone</t>
  </si>
  <si>
    <t>entertainment</t>
  </si>
  <si>
    <t>employee reimbursement</t>
  </si>
  <si>
    <t>Building Utilities</t>
  </si>
  <si>
    <t>Building Insurance</t>
  </si>
  <si>
    <t>61015,6</t>
  </si>
  <si>
    <t>liability insurance + auto,equip,system</t>
  </si>
  <si>
    <t>Interest Expense</t>
  </si>
  <si>
    <t>61020,1</t>
  </si>
  <si>
    <t>misc. expense</t>
  </si>
  <si>
    <t>uniform expense</t>
  </si>
  <si>
    <t>less Non Cash expense - Depreciation/Amort.</t>
  </si>
  <si>
    <t>Licenses</t>
  </si>
  <si>
    <t xml:space="preserve">Maintenance </t>
  </si>
  <si>
    <t>Consulting Engineering</t>
  </si>
  <si>
    <t>bedding - Maintenance</t>
  </si>
  <si>
    <t>equipment rental</t>
  </si>
  <si>
    <t>hauling charges - Maintenance</t>
  </si>
  <si>
    <t>lab testing - Maintenance</t>
  </si>
  <si>
    <t>Maintenance Supplies</t>
  </si>
  <si>
    <t>Telemetry Maintenance</t>
  </si>
  <si>
    <t>road Maintenance and repair</t>
  </si>
  <si>
    <t>pumping expense - Maintenance</t>
  </si>
  <si>
    <t>fuel</t>
  </si>
  <si>
    <t>New Meter Installation supplies</t>
  </si>
  <si>
    <t>Misc. Maintenance Costs-Contract Labor</t>
  </si>
  <si>
    <t>meter replacements</t>
  </si>
  <si>
    <t>Contract Labor</t>
  </si>
  <si>
    <t>snowmobile maint.</t>
  </si>
  <si>
    <t>backhoe and excavator maint.</t>
  </si>
  <si>
    <t>other equip. maint.</t>
  </si>
  <si>
    <t>truck &amp; dump truck maint.</t>
  </si>
  <si>
    <t>Equipment Lease Payments</t>
  </si>
  <si>
    <t>Contract ACCT- Cap Lease Payment</t>
  </si>
  <si>
    <t>Truck Purchase and Backhoe Purchase Payments</t>
  </si>
  <si>
    <t>Co Water System Improvements</t>
  </si>
  <si>
    <t xml:space="preserve">     Total Maintenance and Project Costs</t>
  </si>
  <si>
    <t>Total Operations Admin-Labor-Maintenance Cash Requirement</t>
  </si>
  <si>
    <t>SPECIAL FUND COSTS</t>
  </si>
  <si>
    <t xml:space="preserve"> (includes interest expense)</t>
  </si>
  <si>
    <t>1998 Bond Service Requirement</t>
  </si>
  <si>
    <t>2004 Bond Service Requirement</t>
  </si>
  <si>
    <t>2011 Revenue Bond; Refinanced 2021</t>
  </si>
  <si>
    <t>2011 Special Assessment Bond Service Requirement Unrefunded  Refinanced 2021</t>
  </si>
  <si>
    <t>2018 Refunded Bond Service Requirement Refinance 2021</t>
  </si>
  <si>
    <t>2021 Refunded Assessment/Revenue Bond</t>
  </si>
  <si>
    <t>2024 DDW Revenue Bond</t>
  </si>
  <si>
    <t>Total Special Fund Costs</t>
  </si>
  <si>
    <t>Total  Est. Costs for Operations &amp; Bonds</t>
  </si>
  <si>
    <t xml:space="preserve">    Water Billing</t>
  </si>
  <si>
    <t xml:space="preserve">    $39.96 System Maintenance Fee (39.96*1410 units)</t>
  </si>
  <si>
    <t xml:space="preserve">    Title Transfer Fee</t>
  </si>
  <si>
    <t xml:space="preserve">    Meter Maintenance Fee (2025-$30.90*1003 units)</t>
  </si>
  <si>
    <t xml:space="preserve">    Late Fees and Penalties/ collection interest etc.</t>
  </si>
  <si>
    <t xml:space="preserve">    Meter and Hydrant Install Fees</t>
  </si>
  <si>
    <t>Finance Charges</t>
  </si>
  <si>
    <t xml:space="preserve">     Amount from existing cash on Hand</t>
  </si>
  <si>
    <t>Operating Revenues</t>
  </si>
  <si>
    <t>Non Operating Revenue</t>
  </si>
  <si>
    <t>Gain/Loss on Disposal</t>
  </si>
  <si>
    <t>Interest on Cash Accounts</t>
  </si>
  <si>
    <t xml:space="preserve">    Interest Income on reserve funds from US Bank</t>
  </si>
  <si>
    <t>Interest Income on reserve funds from Zion's Bank</t>
  </si>
  <si>
    <t>Miscellaneous Income</t>
  </si>
  <si>
    <t>Charitable Trust Income</t>
  </si>
  <si>
    <t>Amount from Cash on Hand</t>
  </si>
  <si>
    <t>Total Non Operating Revenue</t>
  </si>
  <si>
    <t xml:space="preserve">Revenue for O&amp;M </t>
  </si>
  <si>
    <t xml:space="preserve">     REVENUE BUDGET FOR BONDS</t>
  </si>
  <si>
    <t>2025 DDW Bond</t>
  </si>
  <si>
    <t>1998-2004 Bond Shown ($3.50)</t>
  </si>
  <si>
    <t>2011 Revenue Bond</t>
  </si>
  <si>
    <t xml:space="preserve">2021 Assessment Bond-2021 Refunding Revenue Bond </t>
  </si>
  <si>
    <t xml:space="preserve"> Bond Revenue</t>
  </si>
  <si>
    <t xml:space="preserve">TOTAL REVENUE </t>
  </si>
  <si>
    <t xml:space="preserve"> 2025 Rate Code Explanation</t>
  </si>
  <si>
    <t>2025 Preliminary Budget Revenue</t>
  </si>
  <si>
    <t>40030-101</t>
  </si>
  <si>
    <t>Water Usage Income</t>
  </si>
  <si>
    <t>40042-201</t>
  </si>
  <si>
    <t xml:space="preserve">$30.90 O &amp; Meter Fee-1003 Customers </t>
  </si>
  <si>
    <t>40040-301</t>
  </si>
  <si>
    <t>2025 DDW Bond 1410 Customers @$4.50</t>
  </si>
  <si>
    <t>40041-601</t>
  </si>
  <si>
    <t>$39.96 System Maintenance Fee - all lots 1410 Customers</t>
  </si>
  <si>
    <t>40100-405</t>
  </si>
  <si>
    <t>$31.11 2011 Assessment Bond-2021 Revenue Refunding-969 Customers</t>
  </si>
  <si>
    <t>400140-504</t>
  </si>
  <si>
    <t xml:space="preserve"> $2.95-2011 Revenue Bond-1314 Customers</t>
  </si>
  <si>
    <t>40060-1901</t>
  </si>
  <si>
    <t>Estimated late fees and penalties</t>
  </si>
  <si>
    <t>40080-1501</t>
  </si>
  <si>
    <t>Meter Installation Fees</t>
  </si>
  <si>
    <t>50030-701</t>
  </si>
  <si>
    <t>Interest on cash accounts</t>
  </si>
  <si>
    <t>Transfer Fee- 78 transfers @$175</t>
  </si>
  <si>
    <t>Cash on Hand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</si>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</sst>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000_);_(* \(#,##0.000\);_(* &quot;-&quot;???_);_(@_)"/>
    <numFmt numFmtId="165" formatCode="_(* #,##0.0000_);_(* \(#,##0.0000\);_(* &quot;-&quot;????_);_(@_)"/>
    <numFmt numFmtId="166" formatCode="0_);[Red]\(0\)"/>
    <numFmt numFmtId="167" formatCode="&quot;$&quot;#,##0.00"/>
    <numFmt numFmtId="168" formatCode="#,##0.000"/>
  </numFmts>
  <fonts count="31" x14ac:knownFonts="1">
    <font>
      <sz val="11"/>
      <color theme="1"/>
      <name val="Aptos Narrow"/>
      <family val="2"/>
      <scheme val="minor"/>
    </font>
    <font>
      <sz val="11"/>
      <color theme="1"/>
      <name val="Aptos Narrow"/>
      <family val="2"/>
      <scheme val="minor"/>
    </font>
    <font>
      <sz val="11"/>
      <color theme="0"/>
      <name val="Aptos Narrow"/>
      <family val="2"/>
      <scheme val="minor"/>
    </font>
    <font>
      <b/>
      <sz val="16"/>
      <name val="Aptos Narrow"/>
      <family val="2"/>
      <scheme val="minor"/>
    </font>
    <font>
      <b/>
      <sz val="14"/>
      <name val="Aptos Narrow"/>
      <family val="2"/>
      <scheme val="minor"/>
    </font>
    <font>
      <b/>
      <i/>
      <sz val="16"/>
      <name val="Arial"/>
      <family val="2"/>
    </font>
    <font>
      <b/>
      <sz val="18"/>
      <name val="Aptos Narrow"/>
      <family val="2"/>
      <scheme val="minor"/>
    </font>
    <font>
      <sz val="10"/>
      <name val="Arial"/>
      <family val="2"/>
    </font>
    <font>
      <sz val="11"/>
      <name val="Aptos Narrow"/>
      <family val="2"/>
      <scheme val="minor"/>
    </font>
    <font>
      <b/>
      <sz val="10"/>
      <name val="Aptos Narrow"/>
      <family val="2"/>
      <scheme val="minor"/>
    </font>
    <font>
      <b/>
      <i/>
      <sz val="18"/>
      <name val="Arial"/>
      <family val="2"/>
    </font>
    <font>
      <b/>
      <i/>
      <sz val="18"/>
      <color theme="3"/>
      <name val="Aptos Narrow"/>
      <family val="2"/>
      <scheme val="minor"/>
    </font>
    <font>
      <b/>
      <i/>
      <sz val="14"/>
      <name val="Arial"/>
      <family val="2"/>
    </font>
    <font>
      <b/>
      <sz val="18"/>
      <name val="Arial"/>
      <family val="2"/>
    </font>
    <font>
      <sz val="10"/>
      <name val="Aptos Narrow"/>
      <family val="2"/>
      <scheme val="minor"/>
    </font>
    <font>
      <b/>
      <sz val="18"/>
      <color rgb="FF0070C0"/>
      <name val="Aptos Narrow"/>
      <family val="2"/>
      <scheme val="minor"/>
    </font>
    <font>
      <b/>
      <sz val="18"/>
      <color theme="3" tint="0.39997558519241921"/>
      <name val="Aptos Narrow"/>
      <family val="2"/>
      <scheme val="minor"/>
    </font>
    <font>
      <b/>
      <i/>
      <sz val="18"/>
      <name val="Aptos Narrow"/>
      <family val="2"/>
      <scheme val="minor"/>
    </font>
    <font>
      <b/>
      <sz val="18"/>
      <color theme="3" tint="-0.249977111117893"/>
      <name val="Aptos Narrow"/>
      <family val="2"/>
      <scheme val="minor"/>
    </font>
    <font>
      <b/>
      <sz val="18"/>
      <color rgb="FF002060"/>
      <name val="Aptos Narrow"/>
      <family val="2"/>
      <scheme val="minor"/>
    </font>
    <font>
      <b/>
      <sz val="14"/>
      <name val="Arial"/>
      <family val="2"/>
    </font>
    <font>
      <b/>
      <sz val="18"/>
      <color theme="8" tint="-0.249977111117893"/>
      <name val="Aptos Narrow"/>
      <family val="2"/>
      <scheme val="minor"/>
    </font>
    <font>
      <b/>
      <sz val="18"/>
      <color theme="4"/>
      <name val="Aptos Narrow"/>
      <family val="2"/>
      <scheme val="minor"/>
    </font>
    <font>
      <b/>
      <sz val="18"/>
      <color theme="0"/>
      <name val="Aptos Narrow"/>
      <family val="2"/>
      <scheme val="minor"/>
    </font>
    <font>
      <b/>
      <sz val="20"/>
      <color rgb="FF0070C0"/>
      <name val="Aptos Narrow"/>
      <family val="2"/>
      <scheme val="minor"/>
    </font>
    <font>
      <b/>
      <sz val="18"/>
      <color theme="1"/>
      <name val="Aptos Narrow"/>
      <family val="2"/>
      <scheme val="minor"/>
    </font>
    <font>
      <sz val="10"/>
      <color theme="1"/>
      <name val="Aptos Narrow"/>
      <family val="2"/>
      <scheme val="minor"/>
    </font>
    <font>
      <b/>
      <sz val="14"/>
      <color theme="1"/>
      <name val="Aptos Narrow"/>
      <family val="2"/>
      <scheme val="minor"/>
    </font>
    <font>
      <b/>
      <sz val="10"/>
      <color theme="1"/>
      <name val="Aptos Narrow"/>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ck">
        <color auto="1"/>
      </right>
      <top style="thick">
        <color auto="1"/>
      </top>
      <bottom style="double">
        <color auto="1"/>
      </bottom>
      <diagonal/>
    </border>
    <border>
      <left style="thick">
        <color auto="1"/>
      </left>
      <right style="thin">
        <color auto="1"/>
      </right>
      <top/>
      <bottom style="thin">
        <color auto="1"/>
      </bottom>
      <diagonal/>
    </border>
    <border>
      <left style="thin">
        <color indexed="64"/>
      </left>
      <right/>
      <top/>
      <bottom style="thin">
        <color indexed="64"/>
      </bottom>
      <diagonal/>
    </border>
    <border>
      <left style="thick">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indexed="64"/>
      </left>
      <right style="thick">
        <color indexed="64"/>
      </right>
      <top style="thin">
        <color indexed="64"/>
      </top>
      <bottom style="thin">
        <color indexed="64"/>
      </bottom>
      <diagonal/>
    </border>
    <border>
      <left style="thick">
        <color auto="1"/>
      </left>
      <right style="thin">
        <color auto="1"/>
      </right>
      <top style="thin">
        <color auto="1"/>
      </top>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s>
  <cellStyleXfs count="6">
    <xf numFmtId="0" fontId="0"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49" fontId="3" fillId="2" borderId="1" xfId="1" applyNumberFormat="1" applyFont="1" applyFill="1" applyBorder="1"/>
    <xf numFmtId="0" fontId="3" fillId="2" borderId="2" xfId="1" applyFont="1" applyFill="1" applyBorder="1"/>
    <xf numFmtId="15" fontId="3" fillId="2" borderId="3" xfId="1" applyNumberFormat="1" applyFont="1" applyFill="1" applyBorder="1" applyAlignment="1">
      <alignment wrapText="1"/>
    </xf>
    <xf numFmtId="0" fontId="3" fillId="2" borderId="3" xfId="1" applyFont="1" applyFill="1" applyBorder="1" applyAlignment="1">
      <alignment wrapText="1"/>
    </xf>
    <xf numFmtId="0" fontId="1" fillId="0" borderId="0" xfId="1"/>
    <xf numFmtId="49" fontId="4" fillId="2" borderId="4" xfId="1" applyNumberFormat="1" applyFont="1" applyFill="1" applyBorder="1"/>
    <xf numFmtId="49" fontId="5" fillId="2" borderId="5" xfId="1" applyNumberFormat="1" applyFont="1" applyFill="1" applyBorder="1"/>
    <xf numFmtId="3" fontId="4" fillId="2" borderId="6" xfId="1" applyNumberFormat="1" applyFont="1" applyFill="1" applyBorder="1"/>
    <xf numFmtId="41" fontId="1" fillId="0" borderId="0" xfId="1" applyNumberFormat="1"/>
    <xf numFmtId="0" fontId="4" fillId="2" borderId="7" xfId="1" applyFont="1" applyFill="1" applyBorder="1"/>
    <xf numFmtId="0" fontId="6" fillId="2" borderId="8" xfId="1" applyFont="1" applyFill="1" applyBorder="1"/>
    <xf numFmtId="3" fontId="4" fillId="2" borderId="9" xfId="1" applyNumberFormat="1" applyFont="1" applyFill="1" applyBorder="1"/>
    <xf numFmtId="44" fontId="7" fillId="0" borderId="0" xfId="2" applyNumberFormat="1"/>
    <xf numFmtId="0" fontId="4" fillId="2" borderId="7" xfId="1" applyFont="1" applyFill="1" applyBorder="1" applyAlignment="1">
      <alignment horizontal="right"/>
    </xf>
    <xf numFmtId="43" fontId="1" fillId="0" borderId="0" xfId="1" applyNumberFormat="1"/>
    <xf numFmtId="44" fontId="1" fillId="2" borderId="0" xfId="1" applyNumberFormat="1" applyFill="1"/>
    <xf numFmtId="43" fontId="7" fillId="0" borderId="0" xfId="2" applyNumberFormat="1"/>
    <xf numFmtId="0" fontId="8" fillId="2" borderId="0" xfId="1" applyFont="1" applyFill="1"/>
    <xf numFmtId="0" fontId="9" fillId="2" borderId="7" xfId="1" applyFont="1" applyFill="1" applyBorder="1"/>
    <xf numFmtId="0" fontId="10" fillId="2" borderId="8" xfId="1" applyFont="1" applyFill="1" applyBorder="1"/>
    <xf numFmtId="41" fontId="11" fillId="2" borderId="9" xfId="3" applyNumberFormat="1" applyFont="1" applyFill="1" applyBorder="1"/>
    <xf numFmtId="164" fontId="1" fillId="0" borderId="0" xfId="1" applyNumberFormat="1"/>
    <xf numFmtId="41" fontId="8" fillId="2" borderId="0" xfId="1" applyNumberFormat="1" applyFont="1" applyFill="1"/>
    <xf numFmtId="0" fontId="8" fillId="0" borderId="0" xfId="1" applyFont="1"/>
    <xf numFmtId="0" fontId="12" fillId="2" borderId="8" xfId="1" applyFont="1" applyFill="1" applyBorder="1"/>
    <xf numFmtId="10" fontId="4" fillId="2" borderId="9" xfId="4" applyNumberFormat="1" applyFont="1" applyFill="1" applyBorder="1"/>
    <xf numFmtId="41" fontId="8" fillId="0" borderId="0" xfId="1" applyNumberFormat="1" applyFont="1"/>
    <xf numFmtId="0" fontId="6" fillId="2" borderId="7" xfId="1" applyFont="1" applyFill="1" applyBorder="1"/>
    <xf numFmtId="41" fontId="6" fillId="2" borderId="9" xfId="3" applyNumberFormat="1" applyFont="1" applyFill="1" applyBorder="1"/>
    <xf numFmtId="165" fontId="7" fillId="0" borderId="0" xfId="2" applyNumberFormat="1"/>
    <xf numFmtId="3" fontId="1" fillId="0" borderId="0" xfId="1" applyNumberFormat="1"/>
    <xf numFmtId="0" fontId="13" fillId="2" borderId="8" xfId="1" applyFont="1" applyFill="1" applyBorder="1"/>
    <xf numFmtId="165" fontId="6" fillId="2" borderId="9" xfId="3" applyNumberFormat="1" applyFont="1" applyFill="1" applyBorder="1"/>
    <xf numFmtId="165" fontId="1" fillId="0" borderId="0" xfId="1" applyNumberFormat="1"/>
    <xf numFmtId="38" fontId="14" fillId="2" borderId="0" xfId="1" applyNumberFormat="1" applyFont="1" applyFill="1"/>
    <xf numFmtId="0" fontId="6" fillId="2" borderId="8" xfId="1" applyFont="1" applyFill="1" applyBorder="1" applyAlignment="1">
      <alignment wrapText="1"/>
    </xf>
    <xf numFmtId="166" fontId="6" fillId="2" borderId="7" xfId="1" applyNumberFormat="1" applyFont="1" applyFill="1" applyBorder="1"/>
    <xf numFmtId="38" fontId="6" fillId="2" borderId="8" xfId="1" applyNumberFormat="1" applyFont="1" applyFill="1" applyBorder="1"/>
    <xf numFmtId="0" fontId="6" fillId="2" borderId="4" xfId="1" applyFont="1" applyFill="1" applyBorder="1"/>
    <xf numFmtId="0" fontId="6" fillId="2" borderId="5" xfId="1" applyFont="1" applyFill="1" applyBorder="1"/>
    <xf numFmtId="41" fontId="15" fillId="2" borderId="9" xfId="3" applyNumberFormat="1" applyFont="1" applyFill="1" applyBorder="1"/>
    <xf numFmtId="41" fontId="16" fillId="2" borderId="9" xfId="3" applyNumberFormat="1" applyFont="1" applyFill="1" applyBorder="1"/>
    <xf numFmtId="0" fontId="17" fillId="2" borderId="8" xfId="1" applyFont="1" applyFill="1" applyBorder="1"/>
    <xf numFmtId="0" fontId="2" fillId="0" borderId="0" xfId="1" applyFont="1"/>
    <xf numFmtId="0" fontId="6" fillId="2" borderId="7" xfId="1" applyFont="1" applyFill="1" applyBorder="1" applyAlignment="1">
      <alignment horizontal="right"/>
    </xf>
    <xf numFmtId="0" fontId="13" fillId="2" borderId="8" xfId="1" applyFont="1" applyFill="1" applyBorder="1" applyAlignment="1">
      <alignment wrapText="1"/>
    </xf>
    <xf numFmtId="41" fontId="18" fillId="2" borderId="9" xfId="3" applyNumberFormat="1" applyFont="1" applyFill="1" applyBorder="1"/>
    <xf numFmtId="0" fontId="10" fillId="2" borderId="8" xfId="1" applyFont="1" applyFill="1" applyBorder="1" applyAlignment="1">
      <alignment wrapText="1"/>
    </xf>
    <xf numFmtId="41" fontId="19" fillId="2" borderId="9" xfId="3" applyNumberFormat="1" applyFont="1" applyFill="1" applyBorder="1"/>
    <xf numFmtId="0" fontId="7" fillId="0" borderId="0" xfId="2"/>
    <xf numFmtId="0" fontId="6" fillId="2" borderId="8" xfId="1" applyFont="1" applyFill="1" applyBorder="1" applyAlignment="1">
      <alignment horizontal="left" vertical="top"/>
    </xf>
    <xf numFmtId="0" fontId="20" fillId="2" borderId="8" xfId="1" applyFont="1" applyFill="1" applyBorder="1" applyAlignment="1">
      <alignment horizontal="left" vertical="top"/>
    </xf>
    <xf numFmtId="4" fontId="1" fillId="0" borderId="0" xfId="1" applyNumberFormat="1"/>
    <xf numFmtId="0" fontId="6" fillId="2" borderId="10" xfId="1" applyFont="1" applyFill="1" applyBorder="1"/>
    <xf numFmtId="0" fontId="20" fillId="2" borderId="8" xfId="1" applyFont="1" applyFill="1" applyBorder="1"/>
    <xf numFmtId="0" fontId="4" fillId="2" borderId="8" xfId="1" applyFont="1" applyFill="1" applyBorder="1"/>
    <xf numFmtId="0" fontId="1" fillId="2" borderId="9" xfId="1" applyFill="1" applyBorder="1"/>
    <xf numFmtId="167" fontId="1" fillId="0" borderId="0" xfId="1" applyNumberFormat="1"/>
    <xf numFmtId="41" fontId="6" fillId="2" borderId="7" xfId="1" applyNumberFormat="1" applyFont="1" applyFill="1" applyBorder="1"/>
    <xf numFmtId="41" fontId="6" fillId="2" borderId="9" xfId="1" applyNumberFormat="1" applyFont="1" applyFill="1" applyBorder="1" applyAlignment="1">
      <alignment wrapText="1"/>
    </xf>
    <xf numFmtId="41" fontId="21" fillId="2" borderId="9" xfId="3" applyNumberFormat="1" applyFont="1" applyFill="1" applyBorder="1"/>
    <xf numFmtId="0" fontId="6" fillId="2" borderId="11" xfId="1" applyFont="1" applyFill="1" applyBorder="1"/>
    <xf numFmtId="0" fontId="6" fillId="2" borderId="12" xfId="1" applyFont="1" applyFill="1" applyBorder="1"/>
    <xf numFmtId="41" fontId="22" fillId="2" borderId="13" xfId="3" applyNumberFormat="1" applyFont="1" applyFill="1" applyBorder="1"/>
    <xf numFmtId="3" fontId="8" fillId="2" borderId="0" xfId="1" applyNumberFormat="1" applyFont="1" applyFill="1"/>
    <xf numFmtId="0" fontId="23" fillId="2" borderId="14" xfId="1" applyFont="1" applyFill="1" applyBorder="1"/>
    <xf numFmtId="41" fontId="23" fillId="2" borderId="14" xfId="5" applyNumberFormat="1" applyFont="1" applyFill="1" applyBorder="1"/>
    <xf numFmtId="41" fontId="23" fillId="2" borderId="0" xfId="3" applyNumberFormat="1" applyFont="1" applyFill="1" applyBorder="1"/>
    <xf numFmtId="4" fontId="14" fillId="2" borderId="0" xfId="1" applyNumberFormat="1" applyFont="1" applyFill="1"/>
    <xf numFmtId="0" fontId="6" fillId="2" borderId="1" xfId="1" applyFont="1" applyFill="1" applyBorder="1"/>
    <xf numFmtId="0" fontId="6" fillId="2" borderId="2" xfId="1" applyFont="1" applyFill="1" applyBorder="1" applyAlignment="1">
      <alignment wrapText="1"/>
    </xf>
    <xf numFmtId="41" fontId="6" fillId="2" borderId="15" xfId="1" applyNumberFormat="1" applyFont="1" applyFill="1" applyBorder="1" applyAlignment="1">
      <alignment wrapText="1"/>
    </xf>
    <xf numFmtId="43" fontId="1" fillId="2" borderId="0" xfId="1" applyNumberFormat="1" applyFill="1" applyAlignment="1">
      <alignment wrapText="1"/>
    </xf>
    <xf numFmtId="41" fontId="6" fillId="2" borderId="0" xfId="3" applyNumberFormat="1" applyFont="1" applyFill="1" applyBorder="1"/>
    <xf numFmtId="0" fontId="6" fillId="2" borderId="2" xfId="1" applyFont="1" applyFill="1" applyBorder="1"/>
    <xf numFmtId="41" fontId="6" fillId="2" borderId="16" xfId="3" applyNumberFormat="1" applyFont="1" applyFill="1" applyBorder="1"/>
    <xf numFmtId="0" fontId="1" fillId="2" borderId="0" xfId="1" applyFill="1"/>
    <xf numFmtId="4" fontId="1" fillId="2" borderId="0" xfId="1" applyNumberFormat="1" applyFill="1"/>
    <xf numFmtId="4" fontId="8" fillId="2" borderId="0" xfId="1" applyNumberFormat="1" applyFont="1" applyFill="1"/>
    <xf numFmtId="168" fontId="8" fillId="2" borderId="0" xfId="1" applyNumberFormat="1" applyFont="1" applyFill="1"/>
    <xf numFmtId="3" fontId="2" fillId="2" borderId="0" xfId="1" applyNumberFormat="1" applyFont="1" applyFill="1"/>
    <xf numFmtId="3" fontId="1" fillId="2" borderId="0" xfId="1" applyNumberFormat="1" applyFill="1"/>
    <xf numFmtId="0" fontId="2" fillId="2" borderId="0" xfId="1" applyFont="1" applyFill="1"/>
    <xf numFmtId="0" fontId="6" fillId="2" borderId="1" xfId="1" applyFont="1" applyFill="1" applyBorder="1" applyAlignment="1">
      <alignment horizontal="left" vertical="top"/>
    </xf>
    <xf numFmtId="0" fontId="6" fillId="2" borderId="1" xfId="1" applyFont="1" applyFill="1" applyBorder="1" applyAlignment="1">
      <alignment horizontal="left"/>
    </xf>
    <xf numFmtId="41" fontId="1" fillId="2" borderId="0" xfId="1" applyNumberFormat="1" applyFill="1"/>
    <xf numFmtId="0" fontId="6" fillId="2" borderId="17" xfId="1" applyFont="1" applyFill="1" applyBorder="1"/>
    <xf numFmtId="0" fontId="1" fillId="2" borderId="17" xfId="1" applyFill="1" applyBorder="1"/>
    <xf numFmtId="41" fontId="24" fillId="2" borderId="18" xfId="3" applyNumberFormat="1" applyFont="1" applyFill="1" applyBorder="1"/>
    <xf numFmtId="41" fontId="24" fillId="2" borderId="16" xfId="3" applyNumberFormat="1" applyFont="1" applyFill="1" applyBorder="1"/>
    <xf numFmtId="4" fontId="25" fillId="0" borderId="0" xfId="5" applyNumberFormat="1" applyFont="1" applyBorder="1" applyAlignment="1">
      <alignment wrapText="1"/>
    </xf>
    <xf numFmtId="41" fontId="25" fillId="0" borderId="0" xfId="5" applyNumberFormat="1" applyFont="1" applyBorder="1" applyAlignment="1">
      <alignment wrapText="1"/>
    </xf>
    <xf numFmtId="3" fontId="26" fillId="0" borderId="0" xfId="1" applyNumberFormat="1" applyFont="1"/>
    <xf numFmtId="43" fontId="26" fillId="0" borderId="0" xfId="5" applyFont="1" applyBorder="1"/>
    <xf numFmtId="3" fontId="27" fillId="0" borderId="0" xfId="5" applyNumberFormat="1" applyFont="1" applyBorder="1"/>
    <xf numFmtId="0" fontId="1" fillId="0" borderId="0" xfId="1" applyAlignment="1">
      <alignment wrapText="1"/>
    </xf>
    <xf numFmtId="3" fontId="26" fillId="0" borderId="0" xfId="1" applyNumberFormat="1" applyFont="1" applyAlignment="1">
      <alignment wrapText="1"/>
    </xf>
    <xf numFmtId="3" fontId="28" fillId="0" borderId="0" xfId="1" applyNumberFormat="1" applyFont="1"/>
  </cellXfs>
  <cellStyles count="6">
    <cellStyle name="Comma 2" xfId="5" xr:uid="{A860998D-4323-4A38-AC82-BD725CD7D7C1}"/>
    <cellStyle name="Currency 2" xfId="3" xr:uid="{348EB0A8-9476-4BAF-9D11-4087241B799B}"/>
    <cellStyle name="Normal" xfId="0" builtinId="0"/>
    <cellStyle name="Normal 2" xfId="1" xr:uid="{694DCB45-63E6-40E4-BF70-127FD19C91BC}"/>
    <cellStyle name="Percent 2" xfId="2" xr:uid="{45BD3C9A-B4AE-4FBD-86ED-73A4D377E2AD}"/>
    <cellStyle name="Percent 2 2" xfId="4" xr:uid="{DFF7C66A-54F2-4883-8C54-EAA9D9AA71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c69e784cb11e120/Desktop/Budgets/2025%20Preliminary%20%20Budget%20-2.xlsx" TargetMode="External"/><Relationship Id="rId1" Type="http://schemas.openxmlformats.org/officeDocument/2006/relationships/externalLinkPath" Target="https://d.docs.live.net/5c69e784cb11e120/Desktop/Budgets/2025%20Preliminary%20%20Budge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reliminary"/>
      <sheetName val="2021 Reserve Amort"/>
      <sheetName val="Inputs"/>
      <sheetName val="2004 Reserve Amort"/>
      <sheetName val="2023 Payroll Benefits Summa (4)"/>
      <sheetName val="2025 Payroll Benefits Summa (3)"/>
      <sheetName val="Scenario Base "/>
      <sheetName val="Increase to Meet B&amp;C Projection"/>
      <sheetName val="Projected Growth Rates"/>
      <sheetName val="B&amp;C Rate Schedule"/>
    </sheetNames>
    <sheetDataSet>
      <sheetData sheetId="0"/>
      <sheetData sheetId="1"/>
      <sheetData sheetId="2"/>
      <sheetData sheetId="3"/>
      <sheetData sheetId="4"/>
      <sheetData sheetId="5">
        <row r="13">
          <cell r="G13">
            <v>546321.85774999997</v>
          </cell>
          <cell r="H13">
            <v>5350</v>
          </cell>
          <cell r="I13">
            <v>89256.56126055833</v>
          </cell>
          <cell r="J13">
            <v>98991.12000000001</v>
          </cell>
          <cell r="K13">
            <v>16231.891341333332</v>
          </cell>
          <cell r="L13">
            <v>39609.700117874992</v>
          </cell>
          <cell r="M13">
            <v>7507.7209373749993</v>
          </cell>
          <cell r="N13">
            <v>2100</v>
          </cell>
          <cell r="O13">
            <v>1553.3215732499998</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4BBD-C8C6-47E6-8F45-00D85E345504}">
  <sheetPr>
    <tabColor theme="9" tint="-0.249977111117893"/>
  </sheetPr>
  <dimension ref="A1:P168"/>
  <sheetViews>
    <sheetView tabSelected="1" zoomScale="130" zoomScaleNormal="130" zoomScalePageLayoutView="120" workbookViewId="0">
      <pane ySplit="1" topLeftCell="A79" activePane="bottomLeft" state="frozen"/>
      <selection pane="bottomLeft" activeCell="E1" sqref="E1"/>
    </sheetView>
  </sheetViews>
  <sheetFormatPr defaultColWidth="9.140625" defaultRowHeight="15" x14ac:dyDescent="0.25"/>
  <cols>
    <col min="1" max="1" width="26.140625" style="5" customWidth="1"/>
    <col min="2" max="2" width="74.140625" style="5" customWidth="1"/>
    <col min="3" max="3" width="36.7109375" style="5" customWidth="1"/>
    <col min="4" max="4" width="24.7109375" style="5" customWidth="1"/>
    <col min="5" max="6" width="21.85546875" style="77" customWidth="1"/>
    <col min="7" max="7" width="32.42578125" style="5" customWidth="1"/>
    <col min="8" max="8" width="28" style="31" customWidth="1"/>
    <col min="9" max="9" width="23.7109375" style="31" customWidth="1"/>
    <col min="10" max="10" width="20.42578125" style="31" bestFit="1" customWidth="1"/>
    <col min="11" max="11" width="22.5703125" style="31" customWidth="1"/>
    <col min="12" max="12" width="15.28515625" style="31" hidden="1" customWidth="1"/>
    <col min="13" max="13" width="24.5703125" style="31" customWidth="1"/>
    <col min="14" max="14" width="23.7109375" style="5" bestFit="1" customWidth="1"/>
    <col min="15" max="15" width="37.28515625" style="5" bestFit="1" customWidth="1"/>
    <col min="16" max="16" width="22.140625" style="5" bestFit="1" customWidth="1"/>
    <col min="17" max="17" width="9.140625" style="5"/>
    <col min="18" max="18" width="8.28515625" style="5" bestFit="1" customWidth="1"/>
    <col min="19" max="19" width="33.5703125" style="5" bestFit="1" customWidth="1"/>
    <col min="20" max="16384" width="9.140625" style="5"/>
  </cols>
  <sheetData>
    <row r="1" spans="1:13" ht="43.5" thickTop="1" thickBot="1" x14ac:dyDescent="0.4">
      <c r="A1" s="1" t="s">
        <v>0</v>
      </c>
      <c r="B1" s="2" t="s">
        <v>1</v>
      </c>
      <c r="C1" s="3" t="s">
        <v>2</v>
      </c>
      <c r="D1" s="4" t="s">
        <v>3</v>
      </c>
      <c r="E1" s="4" t="s">
        <v>4</v>
      </c>
      <c r="F1" s="5"/>
      <c r="H1" s="5"/>
      <c r="I1" s="5"/>
      <c r="J1" s="5"/>
      <c r="K1" s="5"/>
      <c r="L1" s="5"/>
      <c r="M1" s="5"/>
    </row>
    <row r="2" spans="1:13" ht="21" thickTop="1" x14ac:dyDescent="0.3">
      <c r="A2" s="6"/>
      <c r="B2" s="7" t="s">
        <v>5</v>
      </c>
      <c r="C2" s="8"/>
      <c r="D2" s="8"/>
      <c r="E2" s="8"/>
      <c r="F2" s="9"/>
      <c r="H2" s="5"/>
      <c r="I2" s="5"/>
      <c r="J2" s="5"/>
      <c r="K2" s="5"/>
      <c r="L2" s="5"/>
      <c r="M2" s="5"/>
    </row>
    <row r="3" spans="1:13" ht="24" x14ac:dyDescent="0.4">
      <c r="A3" s="10">
        <v>60011</v>
      </c>
      <c r="B3" s="11" t="s">
        <v>6</v>
      </c>
      <c r="C3" s="12">
        <v>81300.47</v>
      </c>
      <c r="D3" s="12">
        <v>100263</v>
      </c>
      <c r="E3" s="12">
        <f>'[1]2025 Payroll Benefits Summa (3)'!K13+'[1]2025 Payroll Benefits Summa (3)'!I13</f>
        <v>105488.45260189167</v>
      </c>
      <c r="F3" s="9"/>
      <c r="G3" s="13"/>
      <c r="H3" s="5"/>
      <c r="I3" s="5"/>
      <c r="J3" s="5"/>
      <c r="K3" s="5"/>
      <c r="L3" s="5"/>
      <c r="M3" s="5"/>
    </row>
    <row r="4" spans="1:13" ht="24" x14ac:dyDescent="0.4">
      <c r="A4" s="14">
        <v>60012</v>
      </c>
      <c r="B4" s="11" t="s">
        <v>7</v>
      </c>
      <c r="C4" s="12">
        <v>33663.4</v>
      </c>
      <c r="D4" s="12">
        <v>44783</v>
      </c>
      <c r="E4" s="12">
        <f>SUM('[1]2025 Payroll Benefits Summa (3)'!L13:M13)</f>
        <v>47117.421055249994</v>
      </c>
      <c r="F4" s="9"/>
      <c r="G4" s="15"/>
      <c r="H4" s="5"/>
      <c r="I4" s="5"/>
      <c r="J4" s="5"/>
      <c r="K4" s="5"/>
      <c r="L4" s="5"/>
      <c r="M4" s="5"/>
    </row>
    <row r="5" spans="1:13" ht="24" x14ac:dyDescent="0.4">
      <c r="A5" s="10">
        <v>60013</v>
      </c>
      <c r="B5" s="11" t="s">
        <v>8</v>
      </c>
      <c r="C5" s="12"/>
      <c r="D5" s="12">
        <v>2100</v>
      </c>
      <c r="E5" s="12">
        <f>'[1]2025 Payroll Benefits Summa (3)'!N13</f>
        <v>2100</v>
      </c>
      <c r="F5" s="16"/>
      <c r="H5" s="5"/>
      <c r="I5" s="5"/>
      <c r="J5" s="5"/>
      <c r="K5" s="5"/>
      <c r="L5" s="5"/>
      <c r="M5" s="5"/>
    </row>
    <row r="6" spans="1:13" ht="24" x14ac:dyDescent="0.4">
      <c r="A6" s="10">
        <v>60014</v>
      </c>
      <c r="B6" s="11" t="s">
        <v>9</v>
      </c>
      <c r="C6" s="12">
        <v>1446.25</v>
      </c>
      <c r="D6" s="12">
        <v>1476</v>
      </c>
      <c r="E6" s="12">
        <f>'[1]2025 Payroll Benefits Summa (3)'!O13</f>
        <v>1553.3215732499998</v>
      </c>
      <c r="F6" s="9"/>
      <c r="G6" s="9"/>
      <c r="H6" s="5"/>
      <c r="I6" s="5"/>
      <c r="J6" s="5"/>
      <c r="K6" s="5"/>
      <c r="L6" s="5"/>
      <c r="M6" s="5"/>
    </row>
    <row r="7" spans="1:13" ht="30" customHeight="1" x14ac:dyDescent="0.4">
      <c r="A7" s="10">
        <v>60015</v>
      </c>
      <c r="B7" s="11" t="s">
        <v>10</v>
      </c>
      <c r="C7" s="12">
        <v>86626.72</v>
      </c>
      <c r="D7" s="12">
        <v>92249</v>
      </c>
      <c r="E7" s="12">
        <f>'[1]2025 Payroll Benefits Summa (3)'!J13</f>
        <v>98991.12000000001</v>
      </c>
      <c r="F7" s="9"/>
      <c r="H7" s="5"/>
      <c r="I7" s="5"/>
      <c r="J7" s="5"/>
      <c r="K7" s="5"/>
      <c r="L7" s="5"/>
      <c r="M7" s="5"/>
    </row>
    <row r="8" spans="1:13" ht="24" x14ac:dyDescent="0.4">
      <c r="A8" s="10">
        <v>60016</v>
      </c>
      <c r="B8" s="11" t="s">
        <v>11</v>
      </c>
      <c r="C8" s="12">
        <v>4116.95</v>
      </c>
      <c r="D8" s="12">
        <v>8000</v>
      </c>
      <c r="E8" s="12">
        <f>'[1]2025 Payroll Benefits Summa (3)'!H13</f>
        <v>5350</v>
      </c>
      <c r="F8" s="9"/>
      <c r="H8" s="5"/>
      <c r="I8" s="5"/>
      <c r="J8" s="5"/>
      <c r="K8" s="5"/>
      <c r="L8" s="5"/>
      <c r="M8" s="5"/>
    </row>
    <row r="9" spans="1:13" s="18" customFormat="1" ht="24" x14ac:dyDescent="0.4">
      <c r="A9" s="10">
        <v>60018</v>
      </c>
      <c r="B9" s="11" t="s">
        <v>12</v>
      </c>
      <c r="C9" s="12">
        <v>459477.27</v>
      </c>
      <c r="D9" s="12">
        <v>513416</v>
      </c>
      <c r="E9" s="12">
        <f>'[1]2025 Payroll Benefits Summa (3)'!G13</f>
        <v>546321.85774999997</v>
      </c>
      <c r="F9" s="15"/>
      <c r="G9" s="17"/>
    </row>
    <row r="10" spans="1:13" s="24" customFormat="1" ht="21.75" customHeight="1" x14ac:dyDescent="0.4">
      <c r="A10" s="19"/>
      <c r="B10" s="20" t="s">
        <v>13</v>
      </c>
      <c r="C10" s="21">
        <f>SUM(C3:C9)</f>
        <v>666631.06000000006</v>
      </c>
      <c r="D10" s="21">
        <f>SUM(D3:D9)</f>
        <v>762287</v>
      </c>
      <c r="E10" s="21">
        <f>SUM(E3:E9)</f>
        <v>806922.17298039165</v>
      </c>
      <c r="F10" s="22"/>
      <c r="G10" s="23"/>
    </row>
    <row r="11" spans="1:13" ht="18.75" x14ac:dyDescent="0.3">
      <c r="A11" s="10"/>
      <c r="B11" s="25" t="s">
        <v>14</v>
      </c>
      <c r="C11" s="26"/>
      <c r="D11" s="26"/>
      <c r="E11" s="26"/>
      <c r="F11" s="9"/>
      <c r="G11" s="27"/>
      <c r="H11" s="5"/>
      <c r="I11" s="5"/>
      <c r="J11" s="5"/>
      <c r="K11" s="5"/>
      <c r="L11" s="5"/>
      <c r="M11" s="5"/>
    </row>
    <row r="12" spans="1:13" ht="18.75" x14ac:dyDescent="0.3">
      <c r="A12" s="10"/>
      <c r="B12" s="25"/>
      <c r="C12" s="26"/>
      <c r="D12" s="26"/>
      <c r="E12" s="26"/>
      <c r="F12" s="9"/>
      <c r="H12" s="5"/>
      <c r="I12" s="5"/>
      <c r="J12" s="5"/>
      <c r="K12" s="5"/>
      <c r="L12" s="5"/>
      <c r="M12" s="5"/>
    </row>
    <row r="13" spans="1:13" ht="24" x14ac:dyDescent="0.4">
      <c r="A13" s="28">
        <v>60102</v>
      </c>
      <c r="B13" s="11" t="s">
        <v>15</v>
      </c>
      <c r="C13" s="29">
        <v>6857.48</v>
      </c>
      <c r="D13" s="29">
        <v>6000</v>
      </c>
      <c r="E13" s="29">
        <v>7500</v>
      </c>
      <c r="F13" s="30"/>
      <c r="H13" s="5"/>
      <c r="I13" s="5"/>
      <c r="J13" s="5"/>
      <c r="K13" s="5"/>
      <c r="L13" s="5"/>
      <c r="M13" s="5"/>
    </row>
    <row r="14" spans="1:13" ht="24" x14ac:dyDescent="0.4">
      <c r="A14" s="28">
        <v>61001</v>
      </c>
      <c r="B14" s="11" t="s">
        <v>16</v>
      </c>
      <c r="C14" s="29">
        <v>15250</v>
      </c>
      <c r="D14" s="29">
        <v>20000</v>
      </c>
      <c r="E14" s="29">
        <v>20000</v>
      </c>
      <c r="F14" s="30"/>
      <c r="H14" s="5"/>
      <c r="I14" s="5"/>
      <c r="J14" s="5"/>
      <c r="K14" s="5"/>
      <c r="L14" s="5"/>
      <c r="M14" s="5"/>
    </row>
    <row r="15" spans="1:13" ht="24" x14ac:dyDescent="0.4">
      <c r="A15" s="28">
        <v>61002</v>
      </c>
      <c r="B15" s="11" t="s">
        <v>17</v>
      </c>
      <c r="C15" s="29">
        <v>0</v>
      </c>
      <c r="D15" s="29">
        <v>100</v>
      </c>
      <c r="E15" s="29">
        <f>C15/9*12</f>
        <v>0</v>
      </c>
      <c r="F15" s="30"/>
      <c r="G15" s="31"/>
      <c r="H15" s="5"/>
      <c r="I15" s="5"/>
      <c r="J15" s="5"/>
      <c r="K15" s="5"/>
      <c r="L15" s="5"/>
      <c r="M15" s="5"/>
    </row>
    <row r="16" spans="1:13" ht="24" x14ac:dyDescent="0.4">
      <c r="A16" s="28">
        <v>60101</v>
      </c>
      <c r="B16" s="32" t="s">
        <v>18</v>
      </c>
      <c r="C16" s="33"/>
      <c r="D16" s="33"/>
      <c r="E16" s="33"/>
      <c r="F16" s="30"/>
      <c r="H16" s="5"/>
      <c r="I16" s="5"/>
      <c r="J16" s="5"/>
      <c r="K16" s="5"/>
      <c r="L16" s="5"/>
      <c r="M16" s="5"/>
    </row>
    <row r="17" spans="1:13" ht="24" x14ac:dyDescent="0.4">
      <c r="A17" s="28">
        <v>61003</v>
      </c>
      <c r="B17" s="11" t="s">
        <v>19</v>
      </c>
      <c r="C17" s="29">
        <v>17167.5</v>
      </c>
      <c r="D17" s="29">
        <v>19000</v>
      </c>
      <c r="E17" s="29">
        <v>20000</v>
      </c>
      <c r="F17" s="30"/>
      <c r="G17" s="15"/>
      <c r="H17" s="5"/>
      <c r="I17" s="5"/>
      <c r="J17" s="5"/>
      <c r="K17" s="5"/>
      <c r="L17" s="5"/>
      <c r="M17" s="5"/>
    </row>
    <row r="18" spans="1:13" ht="24" x14ac:dyDescent="0.4">
      <c r="A18" s="28">
        <v>61004</v>
      </c>
      <c r="B18" s="11" t="s">
        <v>20</v>
      </c>
      <c r="C18" s="29">
        <v>8484.65</v>
      </c>
      <c r="D18" s="29">
        <v>6100</v>
      </c>
      <c r="E18" s="29">
        <v>10000</v>
      </c>
      <c r="F18" s="30"/>
      <c r="G18" s="34"/>
      <c r="H18" s="5"/>
      <c r="I18" s="5"/>
      <c r="J18" s="5"/>
      <c r="K18" s="5"/>
      <c r="L18" s="5"/>
      <c r="M18" s="5"/>
    </row>
    <row r="19" spans="1:13" ht="24" x14ac:dyDescent="0.4">
      <c r="A19" s="28">
        <v>61006</v>
      </c>
      <c r="B19" s="11" t="s">
        <v>21</v>
      </c>
      <c r="C19" s="29">
        <v>10487.97</v>
      </c>
      <c r="D19" s="29">
        <v>5100</v>
      </c>
      <c r="E19" s="29">
        <v>12000</v>
      </c>
      <c r="F19" s="30"/>
      <c r="G19" s="15"/>
      <c r="H19" s="5"/>
      <c r="I19" s="5"/>
      <c r="J19" s="5"/>
      <c r="K19" s="5"/>
      <c r="L19" s="5"/>
      <c r="M19" s="5"/>
    </row>
    <row r="20" spans="1:13" ht="24" x14ac:dyDescent="0.4">
      <c r="A20" s="28">
        <v>61007</v>
      </c>
      <c r="B20" s="11" t="s">
        <v>22</v>
      </c>
      <c r="C20" s="29">
        <v>8965</v>
      </c>
      <c r="D20" s="29">
        <v>8800</v>
      </c>
      <c r="E20" s="29">
        <v>8760</v>
      </c>
      <c r="F20" s="30"/>
      <c r="H20" s="5"/>
      <c r="I20" s="5"/>
      <c r="J20" s="5"/>
      <c r="K20" s="5"/>
      <c r="L20" s="5"/>
      <c r="M20" s="5"/>
    </row>
    <row r="21" spans="1:13" ht="24" x14ac:dyDescent="0.4">
      <c r="A21" s="28">
        <v>60105</v>
      </c>
      <c r="B21" s="32" t="s">
        <v>23</v>
      </c>
      <c r="C21" s="29">
        <v>265000</v>
      </c>
      <c r="D21" s="29">
        <v>265000</v>
      </c>
      <c r="E21" s="29">
        <v>265000</v>
      </c>
      <c r="F21" s="30"/>
      <c r="G21" s="35"/>
      <c r="H21" s="5"/>
      <c r="I21" s="5"/>
      <c r="J21" s="5"/>
      <c r="K21" s="5"/>
      <c r="L21" s="5"/>
      <c r="M21" s="5"/>
    </row>
    <row r="22" spans="1:13" s="18" customFormat="1" ht="24" x14ac:dyDescent="0.4">
      <c r="A22" s="28">
        <v>60106</v>
      </c>
      <c r="B22" s="32" t="s">
        <v>24</v>
      </c>
      <c r="C22" s="29"/>
      <c r="D22" s="29"/>
      <c r="E22" s="29"/>
      <c r="F22" s="30"/>
    </row>
    <row r="23" spans="1:13" ht="24" x14ac:dyDescent="0.4">
      <c r="A23" s="28">
        <v>60108</v>
      </c>
      <c r="B23" s="32" t="s">
        <v>25</v>
      </c>
      <c r="C23" s="29"/>
      <c r="D23" s="29"/>
      <c r="E23" s="29"/>
      <c r="F23" s="30"/>
      <c r="H23" s="5"/>
      <c r="I23" s="5"/>
      <c r="J23" s="5"/>
      <c r="K23" s="5"/>
      <c r="L23" s="5"/>
      <c r="M23" s="5"/>
    </row>
    <row r="24" spans="1:13" s="18" customFormat="1" ht="24" hidden="1" x14ac:dyDescent="0.4">
      <c r="A24" s="28">
        <v>61004.1</v>
      </c>
      <c r="B24" s="36" t="s">
        <v>26</v>
      </c>
      <c r="C24" s="29"/>
      <c r="D24" s="29">
        <f t="shared" ref="D24:D25" si="0">C24/9*12</f>
        <v>0</v>
      </c>
      <c r="E24" s="29">
        <f t="shared" ref="E24:E30" si="1">C24/9*12</f>
        <v>0</v>
      </c>
      <c r="F24" s="30"/>
      <c r="G24" s="5"/>
    </row>
    <row r="25" spans="1:13" s="18" customFormat="1" ht="24" hidden="1" x14ac:dyDescent="0.4">
      <c r="A25" s="28">
        <v>61005</v>
      </c>
      <c r="B25" s="11" t="s">
        <v>27</v>
      </c>
      <c r="C25" s="29"/>
      <c r="D25" s="29">
        <f t="shared" si="0"/>
        <v>0</v>
      </c>
      <c r="E25" s="29">
        <f t="shared" si="1"/>
        <v>0</v>
      </c>
      <c r="F25" s="30"/>
      <c r="G25" s="5"/>
    </row>
    <row r="26" spans="1:13" s="35" customFormat="1" ht="24" x14ac:dyDescent="0.4">
      <c r="A26" s="37">
        <v>61008</v>
      </c>
      <c r="B26" s="38" t="s">
        <v>28</v>
      </c>
      <c r="C26" s="29">
        <v>-646.19000000000005</v>
      </c>
      <c r="D26" s="29">
        <v>4500</v>
      </c>
      <c r="E26" s="29">
        <v>4500</v>
      </c>
      <c r="F26" s="30"/>
      <c r="G26" s="5"/>
    </row>
    <row r="27" spans="1:13" ht="24" x14ac:dyDescent="0.4">
      <c r="A27" s="39">
        <v>61009</v>
      </c>
      <c r="B27" s="40" t="s">
        <v>29</v>
      </c>
      <c r="C27" s="29">
        <v>31042.7</v>
      </c>
      <c r="D27" s="29">
        <v>25000</v>
      </c>
      <c r="E27" s="29">
        <v>34000</v>
      </c>
      <c r="F27" s="30"/>
      <c r="H27" s="5"/>
      <c r="I27" s="5"/>
      <c r="J27" s="5"/>
      <c r="K27" s="5"/>
      <c r="L27" s="5"/>
      <c r="M27" s="5"/>
    </row>
    <row r="28" spans="1:13" ht="24" x14ac:dyDescent="0.4">
      <c r="A28" s="28">
        <v>61010</v>
      </c>
      <c r="B28" s="11" t="s">
        <v>30</v>
      </c>
      <c r="C28" s="29">
        <v>8234.89</v>
      </c>
      <c r="D28" s="29">
        <v>8800</v>
      </c>
      <c r="E28" s="29">
        <v>9000</v>
      </c>
      <c r="F28" s="30"/>
      <c r="H28" s="5"/>
      <c r="I28" s="5"/>
      <c r="J28" s="5"/>
      <c r="K28" s="5"/>
      <c r="L28" s="5"/>
      <c r="M28" s="5"/>
    </row>
    <row r="29" spans="1:13" s="24" customFormat="1" ht="24" x14ac:dyDescent="0.4">
      <c r="A29" s="28">
        <v>61011</v>
      </c>
      <c r="B29" s="11" t="s">
        <v>31</v>
      </c>
      <c r="C29" s="29">
        <v>930.72</v>
      </c>
      <c r="D29" s="29">
        <v>1500</v>
      </c>
      <c r="E29" s="29">
        <v>1500</v>
      </c>
      <c r="F29" s="30"/>
    </row>
    <row r="30" spans="1:13" s="24" customFormat="1" ht="24" x14ac:dyDescent="0.4">
      <c r="A30" s="28">
        <v>61012</v>
      </c>
      <c r="B30" s="11" t="s">
        <v>32</v>
      </c>
      <c r="C30" s="29">
        <v>0</v>
      </c>
      <c r="D30" s="29">
        <v>1100</v>
      </c>
      <c r="E30" s="29">
        <f t="shared" si="1"/>
        <v>0</v>
      </c>
      <c r="F30" s="30"/>
    </row>
    <row r="31" spans="1:13" ht="24" x14ac:dyDescent="0.4">
      <c r="A31" s="28">
        <v>61013</v>
      </c>
      <c r="B31" s="11" t="s">
        <v>33</v>
      </c>
      <c r="C31" s="29">
        <v>3099.01</v>
      </c>
      <c r="D31" s="29">
        <v>4500</v>
      </c>
      <c r="E31" s="29">
        <v>3000</v>
      </c>
      <c r="F31" s="30"/>
      <c r="H31" s="5"/>
      <c r="I31" s="5"/>
      <c r="J31" s="5"/>
      <c r="K31" s="5"/>
      <c r="L31" s="5"/>
      <c r="M31" s="5"/>
    </row>
    <row r="32" spans="1:13" s="24" customFormat="1" ht="24" x14ac:dyDescent="0.4">
      <c r="A32" s="28">
        <v>61014</v>
      </c>
      <c r="B32" s="11" t="s">
        <v>34</v>
      </c>
      <c r="C32" s="29">
        <v>4940.68</v>
      </c>
      <c r="D32" s="29">
        <v>5000</v>
      </c>
      <c r="E32" s="29">
        <v>5200</v>
      </c>
      <c r="F32" s="30"/>
    </row>
    <row r="33" spans="1:13" ht="24" x14ac:dyDescent="0.4">
      <c r="A33" s="28" t="s">
        <v>35</v>
      </c>
      <c r="B33" s="11" t="s">
        <v>36</v>
      </c>
      <c r="C33" s="29">
        <f>10638.99+4793.29</f>
        <v>15432.279999999999</v>
      </c>
      <c r="D33" s="29">
        <v>20600</v>
      </c>
      <c r="E33" s="29">
        <v>20000</v>
      </c>
      <c r="F33" s="30"/>
      <c r="H33" s="5"/>
      <c r="I33" s="5"/>
      <c r="J33" s="5"/>
      <c r="K33" s="5"/>
      <c r="L33" s="5"/>
      <c r="M33" s="5"/>
    </row>
    <row r="34" spans="1:13" ht="24" x14ac:dyDescent="0.4">
      <c r="A34" s="28">
        <v>61019</v>
      </c>
      <c r="B34" s="11" t="s">
        <v>37</v>
      </c>
      <c r="C34" s="29">
        <v>22.29</v>
      </c>
      <c r="D34" s="29"/>
      <c r="E34" s="29"/>
      <c r="F34" s="30"/>
      <c r="H34" s="5"/>
      <c r="I34" s="5"/>
      <c r="J34" s="5"/>
      <c r="K34" s="5"/>
      <c r="L34" s="5"/>
      <c r="M34" s="5"/>
    </row>
    <row r="35" spans="1:13" ht="24" x14ac:dyDescent="0.4">
      <c r="A35" s="28" t="s">
        <v>38</v>
      </c>
      <c r="B35" s="11" t="s">
        <v>39</v>
      </c>
      <c r="C35" s="29">
        <v>2115</v>
      </c>
      <c r="D35" s="29">
        <v>1000</v>
      </c>
      <c r="E35" s="29">
        <v>0</v>
      </c>
      <c r="F35" s="30"/>
      <c r="H35" s="5"/>
      <c r="I35" s="5"/>
      <c r="J35" s="5"/>
      <c r="K35" s="5"/>
      <c r="L35" s="5"/>
      <c r="M35" s="5"/>
    </row>
    <row r="36" spans="1:13" ht="24" x14ac:dyDescent="0.4">
      <c r="A36" s="28">
        <v>61021</v>
      </c>
      <c r="B36" s="11" t="s">
        <v>40</v>
      </c>
      <c r="C36" s="29">
        <v>0</v>
      </c>
      <c r="D36" s="29">
        <v>1800</v>
      </c>
      <c r="E36" s="29">
        <v>2500</v>
      </c>
      <c r="F36" s="30"/>
      <c r="H36" s="5"/>
      <c r="I36" s="5"/>
      <c r="J36" s="5"/>
      <c r="K36" s="5"/>
      <c r="L36" s="5"/>
      <c r="M36" s="5"/>
    </row>
    <row r="37" spans="1:13" ht="24" x14ac:dyDescent="0.4">
      <c r="A37" s="28"/>
      <c r="B37" s="11" t="s">
        <v>41</v>
      </c>
      <c r="C37" s="29">
        <v>-265000</v>
      </c>
      <c r="D37" s="29">
        <v>-265000</v>
      </c>
      <c r="E37" s="29">
        <v>-265000</v>
      </c>
      <c r="F37" s="30"/>
      <c r="H37" s="5"/>
      <c r="I37" s="5"/>
      <c r="J37" s="5"/>
      <c r="K37" s="5"/>
      <c r="L37" s="5"/>
      <c r="M37" s="5"/>
    </row>
    <row r="38" spans="1:13" ht="24" x14ac:dyDescent="0.4">
      <c r="A38" s="28">
        <v>61028</v>
      </c>
      <c r="B38" s="11" t="s">
        <v>42</v>
      </c>
      <c r="C38" s="29">
        <f>150+150+150+150</f>
        <v>600</v>
      </c>
      <c r="D38" s="29">
        <v>600</v>
      </c>
      <c r="E38" s="29">
        <v>1200</v>
      </c>
      <c r="F38" s="30"/>
      <c r="H38" s="5"/>
      <c r="I38" s="5"/>
      <c r="J38" s="5"/>
      <c r="K38" s="5"/>
      <c r="L38" s="5"/>
      <c r="M38" s="5"/>
    </row>
    <row r="39" spans="1:13" ht="24" x14ac:dyDescent="0.4">
      <c r="A39" s="28"/>
      <c r="B39" s="20" t="s">
        <v>14</v>
      </c>
      <c r="C39" s="41">
        <f>SUM(C12:C38)</f>
        <v>132983.97999999992</v>
      </c>
      <c r="D39" s="41">
        <f>SUM(D13:D38)</f>
        <v>139500</v>
      </c>
      <c r="E39" s="41">
        <f>SUM(E13:E38)</f>
        <v>159160</v>
      </c>
      <c r="F39" s="30"/>
      <c r="H39" s="5"/>
      <c r="I39" s="5"/>
      <c r="J39" s="5"/>
      <c r="K39" s="5"/>
      <c r="L39" s="5"/>
      <c r="M39" s="5"/>
    </row>
    <row r="40" spans="1:13" ht="24" x14ac:dyDescent="0.4">
      <c r="A40" s="28"/>
      <c r="B40" s="20"/>
      <c r="C40" s="42"/>
      <c r="D40" s="42"/>
      <c r="E40" s="42"/>
      <c r="F40" s="30"/>
      <c r="H40" s="5"/>
      <c r="I40" s="5"/>
      <c r="J40" s="5"/>
      <c r="K40" s="5"/>
      <c r="L40" s="5"/>
      <c r="M40" s="5"/>
    </row>
    <row r="41" spans="1:13" ht="24" x14ac:dyDescent="0.4">
      <c r="A41" s="28"/>
      <c r="B41" s="43" t="s">
        <v>43</v>
      </c>
      <c r="C41" s="29"/>
      <c r="D41" s="29"/>
      <c r="E41" s="29"/>
      <c r="F41" s="30"/>
      <c r="H41" s="5"/>
      <c r="I41" s="5"/>
      <c r="J41" s="5"/>
      <c r="K41" s="5"/>
      <c r="L41" s="5"/>
      <c r="M41" s="5"/>
    </row>
    <row r="42" spans="1:13" s="24" customFormat="1" ht="24" x14ac:dyDescent="0.4">
      <c r="A42" s="28">
        <v>62001</v>
      </c>
      <c r="B42" s="11" t="s">
        <v>44</v>
      </c>
      <c r="C42" s="29">
        <v>187618.13</v>
      </c>
      <c r="D42" s="29">
        <v>2500</v>
      </c>
      <c r="E42" s="29">
        <v>2500</v>
      </c>
      <c r="F42" s="30"/>
    </row>
    <row r="43" spans="1:13" s="24" customFormat="1" ht="24" x14ac:dyDescent="0.4">
      <c r="A43" s="28">
        <v>62002</v>
      </c>
      <c r="B43" s="11" t="s">
        <v>45</v>
      </c>
      <c r="C43" s="29">
        <v>5792.14</v>
      </c>
      <c r="D43" s="29">
        <v>20000</v>
      </c>
      <c r="E43" s="29">
        <v>20000</v>
      </c>
      <c r="F43" s="30"/>
    </row>
    <row r="44" spans="1:13" s="24" customFormat="1" ht="24" x14ac:dyDescent="0.4">
      <c r="A44" s="28">
        <v>62004</v>
      </c>
      <c r="B44" s="11" t="s">
        <v>46</v>
      </c>
      <c r="C44" s="29">
        <v>3782.42</v>
      </c>
      <c r="D44" s="29">
        <v>51700</v>
      </c>
      <c r="E44" s="29">
        <v>1000</v>
      </c>
      <c r="F44" s="30"/>
    </row>
    <row r="45" spans="1:13" ht="24" x14ac:dyDescent="0.4">
      <c r="A45" s="28">
        <v>62005</v>
      </c>
      <c r="B45" s="11" t="s">
        <v>47</v>
      </c>
      <c r="C45" s="29">
        <v>1227</v>
      </c>
      <c r="D45" s="29">
        <v>1400</v>
      </c>
      <c r="E45" s="29">
        <v>2500</v>
      </c>
      <c r="F45" s="30"/>
      <c r="H45" s="5"/>
      <c r="I45" s="5"/>
      <c r="J45" s="5"/>
      <c r="K45" s="5"/>
      <c r="L45" s="5"/>
      <c r="M45" s="5"/>
    </row>
    <row r="46" spans="1:13" ht="24" x14ac:dyDescent="0.4">
      <c r="A46" s="28">
        <v>62007</v>
      </c>
      <c r="B46" s="11" t="s">
        <v>48</v>
      </c>
      <c r="C46" s="29">
        <v>6740</v>
      </c>
      <c r="D46" s="29">
        <v>4300</v>
      </c>
      <c r="E46" s="29">
        <v>6000</v>
      </c>
      <c r="F46" s="30"/>
      <c r="H46" s="5"/>
      <c r="I46" s="5"/>
      <c r="J46" s="5"/>
      <c r="K46" s="5"/>
      <c r="L46" s="5"/>
      <c r="M46" s="5"/>
    </row>
    <row r="47" spans="1:13" s="44" customFormat="1" ht="24" x14ac:dyDescent="0.4">
      <c r="A47" s="28">
        <v>62009</v>
      </c>
      <c r="B47" s="11" t="s">
        <v>49</v>
      </c>
      <c r="C47" s="29">
        <v>58801.82</v>
      </c>
      <c r="D47" s="29">
        <v>40000</v>
      </c>
      <c r="E47" s="29">
        <v>50000</v>
      </c>
      <c r="F47" s="30"/>
    </row>
    <row r="48" spans="1:13" ht="24" x14ac:dyDescent="0.4">
      <c r="A48" s="28">
        <v>62010</v>
      </c>
      <c r="B48" s="11" t="s">
        <v>50</v>
      </c>
      <c r="C48" s="29">
        <v>13385.56</v>
      </c>
      <c r="D48" s="29">
        <v>2500</v>
      </c>
      <c r="E48" s="29">
        <v>15000</v>
      </c>
      <c r="F48" s="30"/>
      <c r="H48" s="5"/>
      <c r="I48" s="5"/>
      <c r="J48" s="5"/>
      <c r="K48" s="5"/>
      <c r="L48" s="5"/>
      <c r="M48" s="5"/>
    </row>
    <row r="49" spans="1:13" ht="24" x14ac:dyDescent="0.4">
      <c r="A49" s="28">
        <v>62012</v>
      </c>
      <c r="B49" s="11" t="s">
        <v>51</v>
      </c>
      <c r="C49" s="29"/>
      <c r="D49" s="29">
        <v>0</v>
      </c>
      <c r="E49" s="29">
        <f t="shared" ref="E49:E61" si="2">C49/9*12</f>
        <v>0</v>
      </c>
      <c r="F49" s="30"/>
      <c r="H49" s="5"/>
      <c r="I49" s="5"/>
      <c r="J49" s="5"/>
      <c r="K49" s="5"/>
      <c r="L49" s="5"/>
      <c r="M49" s="5"/>
    </row>
    <row r="50" spans="1:13" ht="24" x14ac:dyDescent="0.4">
      <c r="A50" s="28">
        <v>62013</v>
      </c>
      <c r="B50" s="11" t="s">
        <v>52</v>
      </c>
      <c r="C50" s="29">
        <v>1791.66</v>
      </c>
      <c r="D50" s="29">
        <v>2500</v>
      </c>
      <c r="E50" s="29">
        <v>2500</v>
      </c>
      <c r="F50" s="30"/>
      <c r="H50" s="5"/>
      <c r="I50" s="5"/>
      <c r="J50" s="5"/>
      <c r="K50" s="5"/>
      <c r="L50" s="5"/>
      <c r="M50" s="5"/>
    </row>
    <row r="51" spans="1:13" s="24" customFormat="1" ht="24" x14ac:dyDescent="0.4">
      <c r="A51" s="28">
        <v>62015</v>
      </c>
      <c r="B51" s="11" t="s">
        <v>53</v>
      </c>
      <c r="C51" s="29">
        <v>18345.060000000001</v>
      </c>
      <c r="D51" s="29">
        <v>31000</v>
      </c>
      <c r="E51" s="29">
        <v>25000</v>
      </c>
      <c r="F51" s="30"/>
    </row>
    <row r="52" spans="1:13" ht="24" x14ac:dyDescent="0.4">
      <c r="A52" s="28">
        <v>62017</v>
      </c>
      <c r="B52" s="32" t="s">
        <v>54</v>
      </c>
      <c r="C52" s="29">
        <v>104753.11</v>
      </c>
      <c r="D52" s="29">
        <v>75000</v>
      </c>
      <c r="E52" s="29">
        <v>100000</v>
      </c>
      <c r="F52" s="30"/>
      <c r="H52" s="5"/>
      <c r="I52" s="5"/>
      <c r="J52" s="5"/>
      <c r="K52" s="5"/>
      <c r="L52" s="5"/>
      <c r="M52" s="5"/>
    </row>
    <row r="53" spans="1:13" ht="24" x14ac:dyDescent="0.4">
      <c r="A53" s="45">
        <v>62020</v>
      </c>
      <c r="B53" s="32" t="s">
        <v>55</v>
      </c>
      <c r="C53" s="29">
        <v>10239.98</v>
      </c>
      <c r="D53" s="29">
        <v>1500</v>
      </c>
      <c r="E53" s="29">
        <v>2000</v>
      </c>
      <c r="F53" s="30"/>
      <c r="H53" s="5"/>
      <c r="I53" s="5"/>
      <c r="J53" s="5"/>
      <c r="K53" s="5"/>
      <c r="L53" s="5"/>
      <c r="M53" s="5"/>
    </row>
    <row r="54" spans="1:13" ht="24" x14ac:dyDescent="0.4">
      <c r="A54" s="28">
        <v>62022</v>
      </c>
      <c r="B54" s="32" t="s">
        <v>56</v>
      </c>
      <c r="C54" s="29">
        <v>14724.68</v>
      </c>
      <c r="D54" s="29">
        <v>3000</v>
      </c>
      <c r="E54" s="29">
        <v>3000</v>
      </c>
      <c r="F54" s="30"/>
      <c r="H54" s="5"/>
      <c r="I54" s="5"/>
      <c r="J54" s="5"/>
      <c r="K54" s="5"/>
      <c r="L54" s="5"/>
      <c r="M54" s="5"/>
    </row>
    <row r="55" spans="1:13" ht="24" x14ac:dyDescent="0.4">
      <c r="A55" s="28">
        <v>62021</v>
      </c>
      <c r="B55" s="32" t="s">
        <v>57</v>
      </c>
      <c r="C55" s="29">
        <v>0</v>
      </c>
      <c r="D55" s="29"/>
      <c r="E55" s="29">
        <f t="shared" si="2"/>
        <v>0</v>
      </c>
      <c r="F55" s="30"/>
      <c r="H55" s="5"/>
      <c r="I55" s="5"/>
      <c r="J55" s="5"/>
      <c r="K55" s="5"/>
      <c r="L55" s="5"/>
      <c r="M55" s="5"/>
    </row>
    <row r="56" spans="1:13" ht="24" x14ac:dyDescent="0.4">
      <c r="A56" s="28">
        <v>63001</v>
      </c>
      <c r="B56" s="11" t="s">
        <v>58</v>
      </c>
      <c r="C56" s="29">
        <v>0</v>
      </c>
      <c r="D56" s="29">
        <v>500</v>
      </c>
      <c r="E56" s="29">
        <v>500</v>
      </c>
      <c r="F56" s="30"/>
      <c r="H56" s="5"/>
      <c r="I56" s="5"/>
      <c r="J56" s="5"/>
      <c r="K56" s="5"/>
      <c r="L56" s="5"/>
      <c r="M56" s="5"/>
    </row>
    <row r="57" spans="1:13" s="24" customFormat="1" ht="24" x14ac:dyDescent="0.4">
      <c r="A57" s="28">
        <v>63002</v>
      </c>
      <c r="B57" s="11" t="s">
        <v>59</v>
      </c>
      <c r="C57" s="29">
        <v>24592.91</v>
      </c>
      <c r="D57" s="29">
        <v>16000</v>
      </c>
      <c r="E57" s="29">
        <v>25000</v>
      </c>
      <c r="F57" s="30"/>
    </row>
    <row r="58" spans="1:13" ht="24" x14ac:dyDescent="0.4">
      <c r="A58" s="28">
        <v>63003</v>
      </c>
      <c r="B58" s="11" t="s">
        <v>60</v>
      </c>
      <c r="C58" s="29">
        <v>10841.55</v>
      </c>
      <c r="D58" s="29">
        <v>5800</v>
      </c>
      <c r="E58" s="29">
        <v>14500</v>
      </c>
      <c r="F58" s="30"/>
      <c r="H58" s="5"/>
      <c r="I58" s="5"/>
      <c r="J58" s="5"/>
      <c r="K58" s="5"/>
      <c r="L58" s="5"/>
      <c r="M58" s="5"/>
    </row>
    <row r="59" spans="1:13" ht="24" x14ac:dyDescent="0.4">
      <c r="A59" s="28">
        <v>63005</v>
      </c>
      <c r="B59" s="11" t="s">
        <v>61</v>
      </c>
      <c r="C59" s="29">
        <v>11698.79</v>
      </c>
      <c r="D59" s="29">
        <v>17000</v>
      </c>
      <c r="E59" s="29">
        <v>10000</v>
      </c>
      <c r="F59" s="30"/>
      <c r="H59" s="5"/>
      <c r="I59" s="5"/>
      <c r="J59" s="5"/>
      <c r="K59" s="5"/>
      <c r="L59" s="5"/>
      <c r="M59" s="5"/>
    </row>
    <row r="60" spans="1:13" ht="24" x14ac:dyDescent="0.4">
      <c r="A60" s="28">
        <v>63010</v>
      </c>
      <c r="B60" s="32" t="s">
        <v>62</v>
      </c>
      <c r="C60" s="29">
        <v>2455.16</v>
      </c>
      <c r="D60" s="29"/>
      <c r="E60" s="29">
        <v>0</v>
      </c>
      <c r="F60" s="30"/>
      <c r="H60" s="5"/>
      <c r="I60" s="5"/>
      <c r="J60" s="5"/>
      <c r="K60" s="5"/>
      <c r="L60" s="5"/>
      <c r="M60" s="5"/>
    </row>
    <row r="61" spans="1:13" s="24" customFormat="1" ht="24" x14ac:dyDescent="0.4">
      <c r="A61" s="28">
        <v>63011</v>
      </c>
      <c r="B61" s="32" t="s">
        <v>63</v>
      </c>
      <c r="C61" s="29"/>
      <c r="D61" s="29"/>
      <c r="E61" s="29">
        <f t="shared" si="2"/>
        <v>0</v>
      </c>
      <c r="F61" s="30"/>
    </row>
    <row r="62" spans="1:13" ht="47.25" x14ac:dyDescent="0.4">
      <c r="A62" s="28">
        <v>63012</v>
      </c>
      <c r="B62" s="46" t="s">
        <v>64</v>
      </c>
      <c r="C62" s="29">
        <v>134820</v>
      </c>
      <c r="D62" s="29">
        <v>170000</v>
      </c>
      <c r="E62" s="29">
        <v>40000</v>
      </c>
      <c r="F62" s="30"/>
      <c r="H62" s="5"/>
      <c r="I62" s="5"/>
      <c r="J62" s="5"/>
      <c r="K62" s="5"/>
      <c r="L62" s="5"/>
      <c r="M62" s="5"/>
    </row>
    <row r="63" spans="1:13" ht="24" x14ac:dyDescent="0.4">
      <c r="A63" s="28">
        <v>70300</v>
      </c>
      <c r="B63" s="32" t="s">
        <v>65</v>
      </c>
      <c r="C63" s="29"/>
      <c r="D63" s="29"/>
      <c r="E63" s="29">
        <v>182143</v>
      </c>
      <c r="F63" s="30"/>
      <c r="H63" s="5"/>
      <c r="I63" s="5"/>
      <c r="J63" s="5"/>
      <c r="K63" s="5"/>
      <c r="L63" s="5"/>
      <c r="M63" s="5"/>
    </row>
    <row r="64" spans="1:13" ht="57" customHeight="1" x14ac:dyDescent="0.4">
      <c r="A64" s="28"/>
      <c r="B64" s="20" t="s">
        <v>66</v>
      </c>
      <c r="C64" s="47">
        <f>SUM(C42:C63)</f>
        <v>611609.96999999986</v>
      </c>
      <c r="D64" s="47">
        <f>SUM(D42:D63)</f>
        <v>444700</v>
      </c>
      <c r="E64" s="47">
        <f>SUM(E42:E63)</f>
        <v>501643</v>
      </c>
      <c r="F64" s="9"/>
      <c r="G64" s="34"/>
      <c r="H64" s="5"/>
      <c r="I64" s="5"/>
      <c r="J64" s="5"/>
      <c r="K64" s="5"/>
      <c r="L64" s="5"/>
      <c r="M64" s="5"/>
    </row>
    <row r="65" spans="1:13" ht="24.75" customHeight="1" x14ac:dyDescent="0.4">
      <c r="A65" s="28"/>
      <c r="B65" s="48" t="s">
        <v>67</v>
      </c>
      <c r="C65" s="47">
        <f>C10+C39+C64</f>
        <v>1411225.0099999998</v>
      </c>
      <c r="D65" s="47">
        <f>D10+D39+D64</f>
        <v>1346487</v>
      </c>
      <c r="E65" s="47">
        <f>E64+E39+E10</f>
        <v>1467725.1729803917</v>
      </c>
      <c r="F65" s="9"/>
      <c r="H65" s="5"/>
      <c r="I65" s="5"/>
      <c r="J65" s="5"/>
      <c r="K65" s="5"/>
      <c r="L65" s="5"/>
      <c r="M65" s="5"/>
    </row>
    <row r="66" spans="1:13" ht="24" x14ac:dyDescent="0.4">
      <c r="A66" s="28"/>
      <c r="B66" s="32"/>
      <c r="C66" s="29"/>
      <c r="D66" s="29"/>
      <c r="E66" s="29"/>
      <c r="F66" s="9"/>
      <c r="G66" s="9"/>
      <c r="H66" s="5"/>
      <c r="I66" s="5"/>
      <c r="J66" s="5"/>
      <c r="K66" s="5"/>
      <c r="L66" s="5"/>
      <c r="M66" s="5"/>
    </row>
    <row r="67" spans="1:13" ht="24" x14ac:dyDescent="0.4">
      <c r="A67" s="28"/>
      <c r="B67" s="20" t="s">
        <v>68</v>
      </c>
      <c r="C67" s="29"/>
      <c r="D67" s="29"/>
      <c r="E67" s="29"/>
      <c r="F67" s="9"/>
      <c r="H67" s="5"/>
      <c r="I67" s="5"/>
      <c r="J67" s="5"/>
      <c r="K67" s="5"/>
      <c r="L67" s="5"/>
      <c r="M67" s="5"/>
    </row>
    <row r="68" spans="1:13" ht="24" x14ac:dyDescent="0.4">
      <c r="A68" s="28"/>
      <c r="B68" s="11" t="s">
        <v>69</v>
      </c>
      <c r="C68" s="29"/>
      <c r="D68" s="29"/>
      <c r="E68" s="29"/>
      <c r="F68" s="9"/>
      <c r="H68" s="5"/>
      <c r="I68" s="5"/>
      <c r="J68" s="5"/>
      <c r="K68" s="5"/>
      <c r="L68" s="5"/>
      <c r="M68" s="5"/>
    </row>
    <row r="69" spans="1:13" ht="24" x14ac:dyDescent="0.4">
      <c r="A69" s="28">
        <v>64011</v>
      </c>
      <c r="B69" s="11" t="s">
        <v>70</v>
      </c>
      <c r="C69" s="29"/>
      <c r="D69" s="29"/>
      <c r="E69" s="29"/>
      <c r="F69" s="9"/>
      <c r="H69" s="5"/>
      <c r="I69" s="5"/>
      <c r="J69" s="5"/>
      <c r="K69" s="5"/>
      <c r="L69" s="5"/>
      <c r="M69" s="5"/>
    </row>
    <row r="70" spans="1:13" ht="24" x14ac:dyDescent="0.4">
      <c r="A70" s="28">
        <v>64012</v>
      </c>
      <c r="B70" s="11" t="s">
        <v>71</v>
      </c>
      <c r="C70" s="29">
        <v>66696</v>
      </c>
      <c r="D70" s="29">
        <v>66696</v>
      </c>
      <c r="E70" s="29"/>
      <c r="F70" s="9"/>
      <c r="H70" s="5"/>
      <c r="I70" s="5"/>
      <c r="J70" s="5"/>
      <c r="K70" s="5"/>
      <c r="L70" s="5"/>
      <c r="M70" s="5"/>
    </row>
    <row r="71" spans="1:13" ht="24" x14ac:dyDescent="0.4">
      <c r="A71" s="28">
        <v>64013</v>
      </c>
      <c r="B71" s="11" t="s">
        <v>72</v>
      </c>
      <c r="C71" s="29"/>
      <c r="D71" s="29"/>
      <c r="E71" s="29"/>
      <c r="F71" s="9"/>
      <c r="H71" s="5"/>
      <c r="I71" s="5"/>
      <c r="J71" s="5"/>
      <c r="K71" s="5"/>
      <c r="L71" s="5"/>
      <c r="M71" s="5"/>
    </row>
    <row r="72" spans="1:13" ht="48" x14ac:dyDescent="0.4">
      <c r="A72" s="28">
        <v>64014</v>
      </c>
      <c r="B72" s="36" t="s">
        <v>73</v>
      </c>
      <c r="C72" s="29"/>
      <c r="D72" s="29"/>
      <c r="E72" s="29"/>
      <c r="F72" s="9"/>
      <c r="H72" s="5"/>
      <c r="I72" s="5"/>
      <c r="J72" s="5"/>
      <c r="K72" s="5"/>
      <c r="L72" s="5"/>
      <c r="M72" s="5"/>
    </row>
    <row r="73" spans="1:13" ht="48" x14ac:dyDescent="0.4">
      <c r="A73" s="28">
        <v>64014.1</v>
      </c>
      <c r="B73" s="36" t="s">
        <v>74</v>
      </c>
      <c r="C73" s="29"/>
      <c r="D73" s="29"/>
      <c r="E73" s="29"/>
      <c r="F73" s="9"/>
      <c r="H73" s="5"/>
      <c r="I73" s="5"/>
      <c r="J73" s="5"/>
      <c r="K73" s="5"/>
      <c r="L73" s="5"/>
      <c r="M73" s="5"/>
    </row>
    <row r="74" spans="1:13" ht="24" x14ac:dyDescent="0.4">
      <c r="A74" s="28">
        <v>64015</v>
      </c>
      <c r="B74" s="11" t="s">
        <v>75</v>
      </c>
      <c r="C74" s="29">
        <f>42561+331322.16</f>
        <v>373883.16</v>
      </c>
      <c r="D74" s="29">
        <v>402603</v>
      </c>
      <c r="E74" s="29">
        <v>372223</v>
      </c>
      <c r="F74" s="9"/>
      <c r="H74" s="5"/>
      <c r="I74" s="5"/>
      <c r="J74" s="5"/>
      <c r="K74" s="5"/>
      <c r="L74" s="5"/>
      <c r="M74" s="5"/>
    </row>
    <row r="75" spans="1:13" ht="24" x14ac:dyDescent="0.4">
      <c r="A75" s="28"/>
      <c r="B75" s="11" t="s">
        <v>76</v>
      </c>
      <c r="C75" s="29"/>
      <c r="D75" s="29"/>
      <c r="E75" s="29">
        <f>C110</f>
        <v>76140</v>
      </c>
      <c r="F75" s="9"/>
      <c r="G75" s="9"/>
      <c r="H75" s="5"/>
      <c r="I75" s="5"/>
      <c r="J75" s="5"/>
      <c r="K75" s="5"/>
      <c r="L75" s="5"/>
      <c r="M75" s="5"/>
    </row>
    <row r="76" spans="1:13" ht="24" x14ac:dyDescent="0.4">
      <c r="A76" s="28"/>
      <c r="B76" s="11" t="s">
        <v>77</v>
      </c>
      <c r="C76" s="49">
        <f>SUM(C70:C75)</f>
        <v>440579.16</v>
      </c>
      <c r="D76" s="49">
        <f>SUM(D70:D75)</f>
        <v>469299</v>
      </c>
      <c r="E76" s="49">
        <f>SUM(E70:E75)</f>
        <v>448363</v>
      </c>
      <c r="F76" s="9"/>
      <c r="G76" s="50"/>
      <c r="H76" s="5"/>
      <c r="I76" s="5"/>
      <c r="J76" s="5"/>
      <c r="K76" s="5"/>
      <c r="L76" s="5"/>
      <c r="M76" s="5"/>
    </row>
    <row r="77" spans="1:13" ht="24" x14ac:dyDescent="0.4">
      <c r="A77" s="28"/>
      <c r="B77" s="11" t="s">
        <v>78</v>
      </c>
      <c r="C77" s="49">
        <f>SUM(C65:C74)</f>
        <v>1851804.1699999997</v>
      </c>
      <c r="D77" s="49">
        <f>D65+D76</f>
        <v>1815786</v>
      </c>
      <c r="E77" s="49">
        <f>E65+E76</f>
        <v>1916088.1729803917</v>
      </c>
      <c r="F77" s="9"/>
      <c r="G77" s="9"/>
      <c r="H77" s="5"/>
      <c r="I77" s="5"/>
      <c r="J77" s="5"/>
      <c r="K77" s="5"/>
      <c r="L77" s="5"/>
      <c r="M77" s="5"/>
    </row>
    <row r="78" spans="1:13" ht="24" x14ac:dyDescent="0.4">
      <c r="A78" s="28"/>
      <c r="B78" s="11"/>
      <c r="C78" s="29"/>
      <c r="D78" s="29"/>
      <c r="E78" s="29"/>
      <c r="F78" s="9"/>
      <c r="H78" s="5"/>
      <c r="I78" s="5"/>
      <c r="J78" s="5"/>
      <c r="K78" s="5"/>
      <c r="L78" s="5"/>
      <c r="M78" s="5"/>
    </row>
    <row r="79" spans="1:13" ht="24" x14ac:dyDescent="0.4">
      <c r="A79" s="28"/>
      <c r="B79" s="51"/>
      <c r="C79" s="29"/>
      <c r="D79" s="29"/>
      <c r="E79" s="29"/>
      <c r="F79" s="9"/>
      <c r="J79" s="5"/>
      <c r="K79" s="5"/>
      <c r="L79" s="5"/>
      <c r="M79" s="5"/>
    </row>
    <row r="80" spans="1:13" ht="24" x14ac:dyDescent="0.4">
      <c r="A80" s="28">
        <v>40030</v>
      </c>
      <c r="B80" s="52" t="s">
        <v>79</v>
      </c>
      <c r="C80" s="29">
        <v>151592.28</v>
      </c>
      <c r="D80" s="29">
        <v>75000</v>
      </c>
      <c r="E80" s="29">
        <f>C108</f>
        <v>170000</v>
      </c>
      <c r="F80" s="15"/>
      <c r="G80" s="53"/>
      <c r="M80" s="5"/>
    </row>
    <row r="81" spans="1:13" ht="24" x14ac:dyDescent="0.4">
      <c r="A81" s="54">
        <v>40041</v>
      </c>
      <c r="B81" s="55" t="s">
        <v>80</v>
      </c>
      <c r="C81" s="29">
        <v>483416.19</v>
      </c>
      <c r="D81" s="29">
        <v>635910</v>
      </c>
      <c r="E81" s="29">
        <f>C111</f>
        <v>676123.2</v>
      </c>
      <c r="F81" s="15"/>
      <c r="G81" s="31"/>
      <c r="M81" s="5"/>
    </row>
    <row r="82" spans="1:13" ht="24" x14ac:dyDescent="0.4">
      <c r="A82" s="54">
        <v>40043</v>
      </c>
      <c r="B82" s="55" t="s">
        <v>81</v>
      </c>
      <c r="C82" s="29">
        <v>7700</v>
      </c>
      <c r="D82" s="29">
        <v>7350</v>
      </c>
      <c r="E82" s="29">
        <f>C118</f>
        <v>13650</v>
      </c>
      <c r="F82" s="15"/>
      <c r="G82" s="31"/>
      <c r="H82" s="53"/>
      <c r="I82" s="53"/>
      <c r="J82" s="5"/>
      <c r="K82" s="5"/>
      <c r="L82" s="5"/>
      <c r="M82" s="5"/>
    </row>
    <row r="83" spans="1:13" ht="64.5" customHeight="1" x14ac:dyDescent="0.4">
      <c r="A83" s="28">
        <v>40042</v>
      </c>
      <c r="B83" s="55" t="s">
        <v>82</v>
      </c>
      <c r="C83" s="29">
        <v>266277.90999999997</v>
      </c>
      <c r="D83" s="29">
        <v>352469</v>
      </c>
      <c r="E83" s="29">
        <f>C109</f>
        <v>371912.39999999997</v>
      </c>
      <c r="F83" s="15"/>
      <c r="G83" s="53"/>
      <c r="J83" s="5"/>
      <c r="K83" s="5"/>
      <c r="L83" s="5"/>
      <c r="M83" s="5"/>
    </row>
    <row r="84" spans="1:13" ht="24" x14ac:dyDescent="0.4">
      <c r="A84" s="28">
        <v>40060</v>
      </c>
      <c r="B84" s="55" t="s">
        <v>83</v>
      </c>
      <c r="C84" s="29">
        <f>9491.46+400</f>
        <v>9891.4599999999991</v>
      </c>
      <c r="D84" s="29">
        <v>15100</v>
      </c>
      <c r="E84" s="29">
        <f>C114</f>
        <v>10000</v>
      </c>
      <c r="F84" s="9"/>
      <c r="G84" s="31"/>
      <c r="J84" s="5"/>
      <c r="K84" s="5"/>
      <c r="L84" s="5"/>
      <c r="M84" s="5"/>
    </row>
    <row r="85" spans="1:13" ht="24" x14ac:dyDescent="0.4">
      <c r="A85" s="28">
        <v>40080</v>
      </c>
      <c r="B85" s="55" t="s">
        <v>84</v>
      </c>
      <c r="C85" s="29">
        <v>155489.71</v>
      </c>
      <c r="D85" s="29">
        <v>100000</v>
      </c>
      <c r="E85" s="29">
        <f>C115</f>
        <v>165000</v>
      </c>
      <c r="F85" s="5"/>
      <c r="G85" s="31"/>
      <c r="H85" s="50"/>
      <c r="I85" s="5"/>
      <c r="J85" s="5"/>
      <c r="K85" s="5"/>
      <c r="L85" s="5"/>
      <c r="M85" s="5"/>
    </row>
    <row r="86" spans="1:13" ht="24" x14ac:dyDescent="0.4">
      <c r="A86" s="28">
        <v>40090</v>
      </c>
      <c r="B86" s="56" t="s">
        <v>85</v>
      </c>
      <c r="C86" s="29"/>
      <c r="D86" s="29"/>
      <c r="E86" s="57"/>
      <c r="F86" s="9"/>
      <c r="G86" s="58"/>
      <c r="H86" s="5"/>
      <c r="I86" s="5"/>
      <c r="J86" s="5"/>
      <c r="K86" s="5"/>
      <c r="L86" s="5"/>
      <c r="M86" s="5"/>
    </row>
    <row r="87" spans="1:13" ht="24" x14ac:dyDescent="0.4">
      <c r="A87" s="28"/>
      <c r="B87" s="56" t="s">
        <v>86</v>
      </c>
      <c r="C87" s="29"/>
      <c r="D87" s="29">
        <v>135000</v>
      </c>
      <c r="E87" s="29"/>
      <c r="F87" s="9"/>
      <c r="H87" s="58"/>
      <c r="I87" s="5"/>
      <c r="J87" s="5"/>
      <c r="K87" s="5"/>
      <c r="L87" s="5"/>
      <c r="M87" s="5"/>
    </row>
    <row r="88" spans="1:13" ht="24" x14ac:dyDescent="0.4">
      <c r="A88" s="28"/>
      <c r="B88" s="55" t="s">
        <v>87</v>
      </c>
      <c r="C88" s="49">
        <f>SUM(C80:C87)</f>
        <v>1074367.5499999998</v>
      </c>
      <c r="D88" s="49">
        <f>SUM(D80:D87)</f>
        <v>1320829</v>
      </c>
      <c r="E88" s="49">
        <f>SUM(E80:E87)</f>
        <v>1406685.5999999999</v>
      </c>
      <c r="F88" s="9"/>
      <c r="H88" s="5"/>
      <c r="I88" s="5"/>
      <c r="J88" s="5"/>
      <c r="K88" s="5"/>
      <c r="L88" s="5"/>
      <c r="M88" s="5"/>
    </row>
    <row r="89" spans="1:13" ht="24" x14ac:dyDescent="0.4">
      <c r="A89" s="28"/>
      <c r="B89" s="55" t="s">
        <v>88</v>
      </c>
      <c r="C89" s="29"/>
      <c r="D89" s="29"/>
      <c r="E89" s="29"/>
      <c r="F89" s="9"/>
      <c r="H89" s="5"/>
      <c r="I89" s="5"/>
      <c r="J89" s="5"/>
      <c r="K89" s="5"/>
      <c r="L89" s="5"/>
      <c r="M89" s="5"/>
    </row>
    <row r="90" spans="1:13" ht="24" x14ac:dyDescent="0.4">
      <c r="A90" s="28">
        <v>50020</v>
      </c>
      <c r="B90" s="56" t="s">
        <v>89</v>
      </c>
      <c r="C90" s="29"/>
      <c r="D90" s="29"/>
      <c r="E90" s="29"/>
      <c r="F90" s="9"/>
      <c r="G90" s="9"/>
      <c r="H90" s="5"/>
      <c r="I90" s="5"/>
      <c r="J90" s="5"/>
      <c r="K90" s="5"/>
      <c r="L90" s="5"/>
      <c r="M90" s="5"/>
    </row>
    <row r="91" spans="1:13" ht="24" x14ac:dyDescent="0.4">
      <c r="A91" s="28">
        <v>50030</v>
      </c>
      <c r="B91" s="56" t="s">
        <v>90</v>
      </c>
      <c r="C91" s="29">
        <f>510.99+25860</f>
        <v>26370.99</v>
      </c>
      <c r="D91" s="29">
        <v>20000</v>
      </c>
      <c r="E91" s="29">
        <f>C116</f>
        <v>25000</v>
      </c>
      <c r="F91" s="9"/>
      <c r="G91" s="53"/>
      <c r="H91" s="5"/>
      <c r="I91" s="5"/>
      <c r="J91" s="5"/>
      <c r="K91" s="5"/>
      <c r="L91" s="5"/>
      <c r="M91" s="5"/>
    </row>
    <row r="92" spans="1:13" ht="24" x14ac:dyDescent="0.4">
      <c r="A92" s="28">
        <v>50031</v>
      </c>
      <c r="B92" s="55" t="s">
        <v>91</v>
      </c>
      <c r="C92" s="29"/>
      <c r="D92" s="29"/>
      <c r="E92" s="29"/>
      <c r="F92" s="9"/>
      <c r="H92" s="5"/>
      <c r="I92" s="5"/>
      <c r="J92" s="5"/>
      <c r="K92" s="5"/>
      <c r="L92" s="5"/>
      <c r="M92" s="5"/>
    </row>
    <row r="93" spans="1:13" ht="24" x14ac:dyDescent="0.4">
      <c r="A93" s="28">
        <v>50032</v>
      </c>
      <c r="B93" s="55" t="s">
        <v>92</v>
      </c>
      <c r="C93" s="29"/>
      <c r="D93" s="29"/>
      <c r="E93" s="29"/>
      <c r="F93" s="9"/>
      <c r="H93" s="5"/>
      <c r="I93" s="5"/>
      <c r="J93" s="5"/>
      <c r="K93" s="5"/>
      <c r="L93" s="5"/>
      <c r="M93" s="5"/>
    </row>
    <row r="94" spans="1:13" ht="24" x14ac:dyDescent="0.4">
      <c r="A94" s="28">
        <v>50040</v>
      </c>
      <c r="B94" s="56" t="s">
        <v>93</v>
      </c>
      <c r="C94" s="29">
        <v>694.34</v>
      </c>
      <c r="D94" s="29"/>
      <c r="E94" s="29"/>
      <c r="F94" s="9"/>
      <c r="H94" s="5"/>
      <c r="I94" s="5"/>
      <c r="J94" s="5"/>
      <c r="K94" s="5"/>
      <c r="L94" s="5"/>
      <c r="M94" s="5"/>
    </row>
    <row r="95" spans="1:13" ht="24" x14ac:dyDescent="0.4">
      <c r="A95" s="28">
        <v>50050</v>
      </c>
      <c r="B95" s="56" t="s">
        <v>94</v>
      </c>
      <c r="C95" s="29"/>
      <c r="D95" s="29"/>
      <c r="E95" s="29"/>
      <c r="F95" s="9"/>
      <c r="H95" s="5"/>
      <c r="I95" s="5"/>
      <c r="J95" s="5"/>
      <c r="K95" s="5"/>
      <c r="L95" s="5"/>
      <c r="M95" s="5"/>
    </row>
    <row r="96" spans="1:13" ht="24" x14ac:dyDescent="0.4">
      <c r="A96" s="28"/>
      <c r="B96" s="56" t="s">
        <v>95</v>
      </c>
      <c r="C96" s="29"/>
      <c r="D96" s="29"/>
      <c r="E96" s="29"/>
      <c r="F96" s="9"/>
      <c r="H96" s="5"/>
      <c r="I96" s="5"/>
      <c r="J96" s="5"/>
      <c r="K96" s="5"/>
      <c r="L96" s="5"/>
      <c r="M96" s="5"/>
    </row>
    <row r="97" spans="1:13" ht="24" x14ac:dyDescent="0.4">
      <c r="A97" s="28"/>
      <c r="B97" s="56" t="s">
        <v>96</v>
      </c>
      <c r="C97" s="29">
        <f>SUM(C91:C96)</f>
        <v>27065.33</v>
      </c>
      <c r="D97" s="29">
        <v>20000</v>
      </c>
      <c r="E97" s="29">
        <f>SUM(E91:E96)</f>
        <v>25000</v>
      </c>
      <c r="F97" s="9"/>
      <c r="H97" s="5"/>
      <c r="I97" s="5"/>
      <c r="J97" s="5"/>
      <c r="K97" s="5"/>
      <c r="L97" s="5"/>
      <c r="M97" s="5"/>
    </row>
    <row r="98" spans="1:13" ht="24" x14ac:dyDescent="0.4">
      <c r="A98" s="59"/>
      <c r="B98" s="56" t="s">
        <v>97</v>
      </c>
      <c r="C98" s="49">
        <f>C97+C88</f>
        <v>1101432.8799999999</v>
      </c>
      <c r="D98" s="49">
        <f>D97+D88</f>
        <v>1340829</v>
      </c>
      <c r="E98" s="49">
        <f>E97+E88</f>
        <v>1431685.5999999999</v>
      </c>
      <c r="F98" s="9"/>
      <c r="H98" s="5"/>
      <c r="I98" s="5"/>
      <c r="J98" s="5"/>
      <c r="K98" s="5"/>
      <c r="L98" s="5"/>
      <c r="M98" s="5"/>
    </row>
    <row r="99" spans="1:13" ht="24" x14ac:dyDescent="0.4">
      <c r="A99" s="28"/>
      <c r="B99" s="11" t="s">
        <v>98</v>
      </c>
      <c r="C99" s="60"/>
      <c r="D99" s="60"/>
      <c r="E99" s="60"/>
      <c r="F99" s="9"/>
      <c r="G99" s="9"/>
      <c r="H99" s="5"/>
      <c r="I99" s="5"/>
      <c r="J99" s="5"/>
      <c r="K99" s="5"/>
      <c r="L99" s="5"/>
      <c r="M99" s="5"/>
    </row>
    <row r="100" spans="1:13" ht="24" x14ac:dyDescent="0.4">
      <c r="A100" s="28">
        <v>40040</v>
      </c>
      <c r="B100" s="32" t="s">
        <v>99</v>
      </c>
      <c r="C100" s="29"/>
      <c r="D100" s="29"/>
      <c r="E100" s="29">
        <f>C110</f>
        <v>76140</v>
      </c>
      <c r="F100" s="9"/>
      <c r="H100" s="5"/>
      <c r="I100" s="5"/>
      <c r="J100" s="5"/>
      <c r="K100" s="5"/>
      <c r="L100" s="5"/>
      <c r="M100" s="5"/>
    </row>
    <row r="101" spans="1:13" ht="24" x14ac:dyDescent="0.4">
      <c r="A101" s="28">
        <v>40040</v>
      </c>
      <c r="B101" s="32" t="s">
        <v>100</v>
      </c>
      <c r="C101" s="29">
        <v>50267</v>
      </c>
      <c r="D101" s="29">
        <v>66696</v>
      </c>
      <c r="E101" s="29"/>
      <c r="F101" s="9"/>
      <c r="H101" s="5"/>
      <c r="I101" s="5"/>
      <c r="J101" s="5"/>
      <c r="K101" s="5"/>
      <c r="L101" s="5"/>
      <c r="M101" s="5"/>
    </row>
    <row r="102" spans="1:13" ht="24" x14ac:dyDescent="0.4">
      <c r="A102" s="28">
        <v>40140</v>
      </c>
      <c r="B102" s="32" t="s">
        <v>101</v>
      </c>
      <c r="C102" s="29">
        <v>34801.15</v>
      </c>
      <c r="D102" s="29">
        <f>C113</f>
        <v>46515.600000000006</v>
      </c>
      <c r="E102" s="29">
        <f>C113</f>
        <v>46515.600000000006</v>
      </c>
      <c r="F102" s="5"/>
      <c r="H102" s="5"/>
      <c r="I102" s="5"/>
      <c r="J102" s="5"/>
      <c r="K102" s="5"/>
      <c r="L102" s="5"/>
      <c r="M102" s="5"/>
    </row>
    <row r="103" spans="1:13" ht="24" x14ac:dyDescent="0.4">
      <c r="A103" s="28">
        <v>40100</v>
      </c>
      <c r="B103" s="56" t="s">
        <v>102</v>
      </c>
      <c r="C103" s="29">
        <v>270968.19</v>
      </c>
      <c r="D103" s="29">
        <v>361747</v>
      </c>
      <c r="E103" s="29">
        <f>C112</f>
        <v>361747.08</v>
      </c>
      <c r="F103" s="5"/>
      <c r="H103" s="5"/>
      <c r="I103" s="5"/>
      <c r="J103" s="5"/>
      <c r="K103" s="5"/>
      <c r="L103" s="5"/>
      <c r="M103" s="5"/>
    </row>
    <row r="104" spans="1:13" s="18" customFormat="1" ht="24" x14ac:dyDescent="0.4">
      <c r="A104" s="28"/>
      <c r="B104" s="11" t="s">
        <v>103</v>
      </c>
      <c r="C104" s="61">
        <f>SUM(C101:C103)</f>
        <v>356036.33999999997</v>
      </c>
      <c r="D104" s="61">
        <f>SUM(D101:D103)</f>
        <v>474958.6</v>
      </c>
      <c r="E104" s="61">
        <f>SUM(E100:E103)</f>
        <v>484402.68000000005</v>
      </c>
      <c r="F104" s="5"/>
      <c r="G104" s="5"/>
    </row>
    <row r="105" spans="1:13" s="18" customFormat="1" ht="24.75" thickBot="1" x14ac:dyDescent="0.45">
      <c r="A105" s="62"/>
      <c r="B105" s="63" t="s">
        <v>104</v>
      </c>
      <c r="C105" s="64">
        <f>C98+C104</f>
        <v>1457469.2199999997</v>
      </c>
      <c r="D105" s="64">
        <f>D98+D104</f>
        <v>1815787.6</v>
      </c>
      <c r="E105" s="64">
        <f>E104+E98</f>
        <v>1916088.2799999998</v>
      </c>
      <c r="F105" s="65"/>
      <c r="G105" s="5"/>
    </row>
    <row r="106" spans="1:13" s="18" customFormat="1" ht="25.5" thickTop="1" thickBot="1" x14ac:dyDescent="0.45">
      <c r="A106" s="66"/>
      <c r="B106" s="66"/>
      <c r="C106" s="67"/>
      <c r="D106" s="68"/>
      <c r="E106" s="68"/>
      <c r="F106" s="65"/>
      <c r="H106" s="69"/>
      <c r="I106" s="65"/>
      <c r="K106" s="65"/>
    </row>
    <row r="107" spans="1:13" s="18" customFormat="1" ht="49.5" thickTop="1" thickBot="1" x14ac:dyDescent="0.45">
      <c r="A107" s="70" t="s">
        <v>105</v>
      </c>
      <c r="B107" s="71"/>
      <c r="C107" s="72" t="s">
        <v>106</v>
      </c>
      <c r="D107" s="73"/>
      <c r="E107" s="73"/>
      <c r="F107" s="68"/>
      <c r="G107" s="74"/>
      <c r="H107" s="65"/>
      <c r="I107" s="65"/>
      <c r="J107" s="65"/>
    </row>
    <row r="108" spans="1:13" s="18" customFormat="1" ht="25.5" thickTop="1" thickBot="1" x14ac:dyDescent="0.45">
      <c r="A108" s="70" t="s">
        <v>107</v>
      </c>
      <c r="B108" s="75" t="s">
        <v>108</v>
      </c>
      <c r="C108" s="76">
        <v>170000</v>
      </c>
      <c r="D108" s="77"/>
      <c r="E108" s="77"/>
      <c r="G108" s="69"/>
      <c r="H108" s="65"/>
      <c r="I108" s="65"/>
      <c r="J108" s="65"/>
    </row>
    <row r="109" spans="1:13" s="18" customFormat="1" ht="25.5" thickTop="1" thickBot="1" x14ac:dyDescent="0.45">
      <c r="A109" s="70" t="s">
        <v>109</v>
      </c>
      <c r="B109" s="75" t="s">
        <v>110</v>
      </c>
      <c r="C109" s="76">
        <f>30.9*1003*12</f>
        <v>371912.39999999997</v>
      </c>
      <c r="D109" s="77"/>
      <c r="E109" s="77"/>
      <c r="F109" s="77"/>
      <c r="G109" s="69"/>
      <c r="H109" s="65"/>
      <c r="I109" s="65"/>
      <c r="J109" s="65"/>
    </row>
    <row r="110" spans="1:13" s="18" customFormat="1" ht="47.25" customHeight="1" thickTop="1" thickBot="1" x14ac:dyDescent="0.45">
      <c r="A110" s="70" t="s">
        <v>111</v>
      </c>
      <c r="B110" s="71" t="s">
        <v>112</v>
      </c>
      <c r="C110" s="76">
        <f>1410*12*4.5</f>
        <v>76140</v>
      </c>
      <c r="E110" s="78"/>
      <c r="F110" s="77"/>
      <c r="G110" s="69"/>
      <c r="H110" s="65"/>
      <c r="I110" s="65"/>
      <c r="J110" s="65"/>
    </row>
    <row r="111" spans="1:13" s="18" customFormat="1" ht="49.5" thickTop="1" thickBot="1" x14ac:dyDescent="0.45">
      <c r="A111" s="70" t="s">
        <v>113</v>
      </c>
      <c r="B111" s="71" t="s">
        <v>114</v>
      </c>
      <c r="C111" s="76">
        <f>39.96*1410*12</f>
        <v>676123.2</v>
      </c>
      <c r="D111" s="79"/>
      <c r="E111" s="80"/>
      <c r="F111" s="77"/>
      <c r="G111" s="69"/>
    </row>
    <row r="112" spans="1:13" s="83" customFormat="1" ht="63.75" customHeight="1" thickTop="1" thickBot="1" x14ac:dyDescent="0.45">
      <c r="A112" s="70" t="s">
        <v>115</v>
      </c>
      <c r="B112" s="71" t="s">
        <v>116</v>
      </c>
      <c r="C112" s="76">
        <f>31.11*969*12</f>
        <v>361747.08</v>
      </c>
      <c r="D112" s="81">
        <f>SUM(D110:D111)</f>
        <v>0</v>
      </c>
      <c r="E112" s="82"/>
      <c r="F112" s="65"/>
      <c r="G112" s="79"/>
    </row>
    <row r="113" spans="1:13" ht="100.5" customHeight="1" thickTop="1" thickBot="1" x14ac:dyDescent="0.45">
      <c r="A113" s="70" t="s">
        <v>117</v>
      </c>
      <c r="B113" s="75" t="s">
        <v>118</v>
      </c>
      <c r="C113" s="76">
        <f>1314*12*2.95</f>
        <v>46515.600000000006</v>
      </c>
      <c r="D113" s="77"/>
      <c r="F113" s="65"/>
      <c r="G113" s="83"/>
      <c r="H113" s="5"/>
      <c r="I113" s="5"/>
      <c r="J113" s="81"/>
      <c r="K113" s="5"/>
      <c r="L113" s="5"/>
      <c r="M113" s="5"/>
    </row>
    <row r="114" spans="1:13" ht="25.5" thickTop="1" thickBot="1" x14ac:dyDescent="0.45">
      <c r="A114" s="70" t="s">
        <v>119</v>
      </c>
      <c r="B114" s="75" t="s">
        <v>120</v>
      </c>
      <c r="C114" s="76">
        <v>10000</v>
      </c>
      <c r="D114" s="77"/>
      <c r="H114" s="5"/>
      <c r="I114" s="5"/>
      <c r="J114" s="5"/>
      <c r="K114" s="5"/>
      <c r="L114" s="5"/>
      <c r="M114" s="5"/>
    </row>
    <row r="115" spans="1:13" ht="25.5" thickTop="1" thickBot="1" x14ac:dyDescent="0.45">
      <c r="A115" s="84" t="s">
        <v>121</v>
      </c>
      <c r="B115" s="75" t="s">
        <v>122</v>
      </c>
      <c r="C115" s="76">
        <v>165000</v>
      </c>
      <c r="D115" s="77"/>
      <c r="F115" s="16"/>
      <c r="H115" s="5"/>
      <c r="I115" s="5"/>
      <c r="J115" s="5"/>
      <c r="K115" s="5"/>
      <c r="L115" s="5"/>
      <c r="M115" s="5"/>
    </row>
    <row r="116" spans="1:13" ht="25.5" thickTop="1" thickBot="1" x14ac:dyDescent="0.45">
      <c r="A116" s="85" t="s">
        <v>123</v>
      </c>
      <c r="B116" s="75" t="s">
        <v>124</v>
      </c>
      <c r="C116" s="76">
        <v>25000</v>
      </c>
      <c r="D116" s="77"/>
      <c r="H116" s="5"/>
      <c r="I116" s="5"/>
      <c r="J116" s="5"/>
      <c r="K116" s="5"/>
      <c r="L116" s="5"/>
      <c r="M116" s="5"/>
    </row>
    <row r="117" spans="1:13" ht="25.5" thickTop="1" thickBot="1" x14ac:dyDescent="0.45">
      <c r="A117" s="85"/>
      <c r="B117" s="75"/>
      <c r="C117" s="76"/>
      <c r="D117" s="77"/>
      <c r="H117" s="5"/>
      <c r="I117" s="5"/>
      <c r="J117" s="5"/>
      <c r="K117" s="5"/>
      <c r="L117" s="5"/>
      <c r="M117" s="5"/>
    </row>
    <row r="118" spans="1:13" ht="25.5" thickTop="1" thickBot="1" x14ac:dyDescent="0.45">
      <c r="A118" s="70"/>
      <c r="B118" s="75" t="s">
        <v>125</v>
      </c>
      <c r="C118" s="76">
        <f>175*78</f>
        <v>13650</v>
      </c>
      <c r="D118" s="86"/>
      <c r="H118" s="5"/>
      <c r="I118" s="5"/>
      <c r="J118" s="5"/>
      <c r="K118" s="5"/>
      <c r="L118" s="5"/>
      <c r="M118" s="5"/>
    </row>
    <row r="119" spans="1:13" ht="25.5" thickTop="1" thickBot="1" x14ac:dyDescent="0.45">
      <c r="A119" s="87"/>
      <c r="B119" s="75" t="s">
        <v>126</v>
      </c>
      <c r="C119" s="76"/>
      <c r="D119" s="77"/>
      <c r="H119" s="5"/>
      <c r="I119" s="5"/>
      <c r="J119" s="5"/>
      <c r="K119" s="5"/>
      <c r="L119" s="5"/>
      <c r="M119" s="5"/>
    </row>
    <row r="120" spans="1:13" ht="54" customHeight="1" thickTop="1" thickBot="1" x14ac:dyDescent="0.45">
      <c r="A120" s="88"/>
      <c r="B120" s="89" t="s">
        <v>127</v>
      </c>
      <c r="C120" s="90">
        <f>SUM(C108:C119)</f>
        <v>1916088.28</v>
      </c>
      <c r="D120" s="86"/>
      <c r="H120" s="5"/>
      <c r="I120" s="5"/>
      <c r="J120" s="5"/>
      <c r="K120" s="5"/>
      <c r="L120" s="5"/>
      <c r="M120" s="5"/>
    </row>
    <row r="121" spans="1:13" ht="15.75" thickTop="1" x14ac:dyDescent="0.25">
      <c r="H121" s="5"/>
      <c r="I121" s="5"/>
      <c r="J121" s="5"/>
      <c r="K121" s="5"/>
      <c r="L121" s="5"/>
      <c r="M121" s="5"/>
    </row>
    <row r="122" spans="1:13" x14ac:dyDescent="0.25">
      <c r="H122" s="5"/>
      <c r="I122" s="5"/>
      <c r="J122" s="5"/>
      <c r="K122" s="5"/>
      <c r="L122" s="5"/>
      <c r="M122" s="5"/>
    </row>
    <row r="123" spans="1:13" x14ac:dyDescent="0.25">
      <c r="C123" s="9"/>
      <c r="H123" s="5"/>
      <c r="I123" s="5"/>
      <c r="J123" s="5"/>
      <c r="K123" s="5"/>
      <c r="L123" s="5"/>
      <c r="M123" s="5"/>
    </row>
    <row r="124" spans="1:13" x14ac:dyDescent="0.25">
      <c r="H124" s="5"/>
      <c r="I124" s="5"/>
      <c r="J124" s="5"/>
      <c r="K124" s="5"/>
      <c r="L124" s="5"/>
      <c r="M124" s="5"/>
    </row>
    <row r="125" spans="1:13" x14ac:dyDescent="0.25">
      <c r="G125" s="31"/>
      <c r="J125" s="5"/>
      <c r="K125" s="5"/>
      <c r="L125" s="5"/>
      <c r="M125" s="5"/>
    </row>
    <row r="126" spans="1:13" x14ac:dyDescent="0.25">
      <c r="H126" s="5"/>
      <c r="I126" s="5"/>
      <c r="J126" s="5"/>
      <c r="K126" s="5"/>
      <c r="L126" s="5"/>
      <c r="M126" s="5"/>
    </row>
    <row r="127" spans="1:13" ht="24" x14ac:dyDescent="0.4">
      <c r="G127" s="91"/>
      <c r="J127" s="5"/>
      <c r="L127" s="5"/>
      <c r="M127" s="5"/>
    </row>
    <row r="128" spans="1:13" ht="24" x14ac:dyDescent="0.4">
      <c r="G128" s="92"/>
      <c r="K128" s="5"/>
      <c r="L128" s="5"/>
      <c r="M128" s="5"/>
    </row>
    <row r="129" spans="1:16" x14ac:dyDescent="0.25">
      <c r="G129" s="31"/>
      <c r="K129" s="5"/>
      <c r="L129" s="5"/>
      <c r="M129" s="5"/>
    </row>
    <row r="130" spans="1:16" x14ac:dyDescent="0.25">
      <c r="G130" s="31"/>
      <c r="K130" s="5"/>
      <c r="L130" s="5"/>
      <c r="M130" s="5"/>
    </row>
    <row r="131" spans="1:16" ht="54.75" customHeight="1" x14ac:dyDescent="0.25">
      <c r="G131" s="31"/>
      <c r="K131" s="5"/>
      <c r="L131" s="5"/>
      <c r="M131" s="5"/>
    </row>
    <row r="132" spans="1:16" ht="51.75" customHeight="1" x14ac:dyDescent="0.25">
      <c r="G132" s="31"/>
      <c r="K132" s="5"/>
      <c r="L132" s="5"/>
      <c r="M132" s="5"/>
    </row>
    <row r="133" spans="1:16" ht="18.75" x14ac:dyDescent="0.3">
      <c r="G133" s="93"/>
      <c r="K133" s="5"/>
      <c r="L133" s="5"/>
      <c r="M133" s="5"/>
      <c r="N133" s="94"/>
      <c r="O133" s="94"/>
      <c r="P133" s="95"/>
    </row>
    <row r="134" spans="1:16" x14ac:dyDescent="0.25">
      <c r="G134" s="93"/>
      <c r="K134" s="96"/>
      <c r="L134" s="5"/>
      <c r="M134" s="5"/>
    </row>
    <row r="135" spans="1:16" x14ac:dyDescent="0.25">
      <c r="G135" s="93"/>
      <c r="K135" s="96"/>
      <c r="L135" s="5"/>
      <c r="M135" s="5"/>
    </row>
    <row r="136" spans="1:16" s="96" customFormat="1" ht="25.5" customHeight="1" x14ac:dyDescent="0.25">
      <c r="A136" s="5"/>
      <c r="B136" s="5"/>
      <c r="C136" s="5"/>
      <c r="D136" s="5"/>
      <c r="E136" s="77"/>
      <c r="F136" s="77"/>
      <c r="G136" s="93"/>
      <c r="H136" s="97"/>
      <c r="I136" s="31"/>
      <c r="J136" s="31"/>
      <c r="K136" s="31"/>
      <c r="L136" s="5"/>
    </row>
    <row r="137" spans="1:16" x14ac:dyDescent="0.25">
      <c r="G137" s="97"/>
      <c r="H137" s="98"/>
      <c r="L137" s="5"/>
      <c r="M137" s="5"/>
    </row>
    <row r="138" spans="1:16" x14ac:dyDescent="0.25">
      <c r="G138" s="98"/>
      <c r="H138" s="93"/>
      <c r="I138" s="93"/>
      <c r="M138" s="5"/>
    </row>
    <row r="139" spans="1:16" x14ac:dyDescent="0.25">
      <c r="G139" s="31"/>
      <c r="H139" s="93"/>
      <c r="I139" s="93"/>
      <c r="M139" s="5"/>
    </row>
    <row r="140" spans="1:16" x14ac:dyDescent="0.25">
      <c r="G140" s="31"/>
      <c r="H140" s="93"/>
      <c r="I140" s="93"/>
      <c r="M140" s="5"/>
    </row>
    <row r="141" spans="1:16" x14ac:dyDescent="0.25">
      <c r="G141" s="31"/>
      <c r="I141" s="93"/>
    </row>
    <row r="142" spans="1:16" x14ac:dyDescent="0.25">
      <c r="I142" s="93"/>
      <c r="J142" s="93"/>
    </row>
    <row r="143" spans="1:16" x14ac:dyDescent="0.25">
      <c r="I143" s="93"/>
      <c r="J143" s="93"/>
    </row>
    <row r="144" spans="1:16" x14ac:dyDescent="0.25">
      <c r="I144" s="93"/>
      <c r="J144" s="93"/>
    </row>
    <row r="145" spans="8:13" x14ac:dyDescent="0.25">
      <c r="I145" s="93"/>
      <c r="J145" s="93"/>
    </row>
    <row r="146" spans="8:13" x14ac:dyDescent="0.25">
      <c r="I146" s="93"/>
      <c r="J146" s="93"/>
    </row>
    <row r="147" spans="8:13" x14ac:dyDescent="0.25">
      <c r="I147" s="93"/>
      <c r="J147" s="93"/>
    </row>
    <row r="148" spans="8:13" x14ac:dyDescent="0.25">
      <c r="I148" s="93"/>
      <c r="J148" s="93"/>
    </row>
    <row r="149" spans="8:13" x14ac:dyDescent="0.25">
      <c r="I149" s="93"/>
      <c r="J149" s="93"/>
    </row>
    <row r="150" spans="8:13" x14ac:dyDescent="0.25">
      <c r="I150" s="93"/>
      <c r="J150" s="93"/>
    </row>
    <row r="151" spans="8:13" x14ac:dyDescent="0.25">
      <c r="I151" s="93"/>
      <c r="J151" s="93"/>
    </row>
    <row r="152" spans="8:13" x14ac:dyDescent="0.25">
      <c r="H152" s="5"/>
      <c r="I152" s="5"/>
      <c r="J152" s="93"/>
      <c r="K152" s="5"/>
      <c r="L152" s="5"/>
      <c r="M152" s="5"/>
    </row>
    <row r="153" spans="8:13" x14ac:dyDescent="0.25">
      <c r="H153" s="5"/>
      <c r="I153" s="5"/>
      <c r="J153" s="5"/>
      <c r="K153" s="5"/>
      <c r="L153" s="5"/>
      <c r="M153" s="5"/>
    </row>
    <row r="154" spans="8:13" x14ac:dyDescent="0.25">
      <c r="H154" s="5"/>
      <c r="I154" s="5"/>
      <c r="J154" s="5"/>
      <c r="K154" s="5"/>
      <c r="L154" s="5"/>
      <c r="M154" s="5"/>
    </row>
    <row r="155" spans="8:13" x14ac:dyDescent="0.25">
      <c r="H155" s="5"/>
      <c r="I155" s="5"/>
      <c r="J155" s="5"/>
      <c r="K155" s="5"/>
      <c r="L155" s="5"/>
      <c r="M155" s="5"/>
    </row>
    <row r="156" spans="8:13" x14ac:dyDescent="0.25">
      <c r="H156" s="5"/>
      <c r="I156" s="5"/>
      <c r="J156" s="5"/>
      <c r="K156" s="5"/>
      <c r="L156" s="5"/>
      <c r="M156" s="5"/>
    </row>
    <row r="157" spans="8:13" x14ac:dyDescent="0.25">
      <c r="H157" s="5"/>
      <c r="I157" s="5"/>
      <c r="J157" s="5"/>
      <c r="K157" s="5"/>
      <c r="L157" s="5"/>
      <c r="M157" s="5"/>
    </row>
    <row r="158" spans="8:13" ht="30" customHeight="1" x14ac:dyDescent="0.25">
      <c r="H158" s="5"/>
      <c r="I158" s="5"/>
      <c r="J158" s="5"/>
      <c r="K158" s="5"/>
      <c r="L158" s="5"/>
      <c r="M158" s="5"/>
    </row>
    <row r="159" spans="8:13" x14ac:dyDescent="0.25">
      <c r="H159" s="5"/>
      <c r="I159" s="5"/>
      <c r="J159" s="5"/>
      <c r="K159" s="5"/>
      <c r="L159" s="5"/>
      <c r="M159" s="5"/>
    </row>
    <row r="160" spans="8:13" x14ac:dyDescent="0.25">
      <c r="H160" s="5"/>
      <c r="I160" s="5"/>
      <c r="J160" s="5"/>
      <c r="K160" s="5"/>
      <c r="L160" s="5"/>
      <c r="M160" s="5"/>
    </row>
    <row r="161" spans="8:13" x14ac:dyDescent="0.25">
      <c r="H161" s="5"/>
      <c r="I161" s="5"/>
      <c r="J161" s="5"/>
      <c r="K161" s="5"/>
      <c r="L161" s="5"/>
      <c r="M161" s="5"/>
    </row>
    <row r="162" spans="8:13" x14ac:dyDescent="0.25">
      <c r="H162" s="5"/>
      <c r="I162" s="5"/>
      <c r="J162" s="5"/>
      <c r="K162" s="5"/>
      <c r="L162" s="5"/>
      <c r="M162" s="5"/>
    </row>
    <row r="163" spans="8:13" x14ac:dyDescent="0.25">
      <c r="H163" s="5"/>
      <c r="I163" s="5"/>
      <c r="J163" s="5"/>
      <c r="K163" s="5"/>
      <c r="L163" s="5"/>
      <c r="M163" s="5"/>
    </row>
    <row r="164" spans="8:13" x14ac:dyDescent="0.25">
      <c r="H164" s="5"/>
      <c r="I164" s="5"/>
      <c r="J164" s="5"/>
      <c r="K164" s="5"/>
      <c r="L164" s="5"/>
      <c r="M164" s="5"/>
    </row>
    <row r="165" spans="8:13" x14ac:dyDescent="0.25">
      <c r="H165" s="5"/>
      <c r="I165" s="5"/>
      <c r="J165" s="5"/>
      <c r="K165" s="5"/>
      <c r="L165" s="5"/>
      <c r="M165" s="5"/>
    </row>
    <row r="166" spans="8:13" x14ac:dyDescent="0.25">
      <c r="J166" s="5"/>
    </row>
    <row r="168" spans="8:13" ht="28.5" customHeight="1" x14ac:dyDescent="0.25"/>
  </sheetData>
  <pageMargins left="0.2" right="0.25" top="0.75" bottom="0.75" header="0.3" footer="0.3"/>
  <pageSetup scale="55" fitToHeight="2" orientation="portrait" r:id="rId1"/>
  <headerFooter>
    <oddHeader xml:space="preserve">&amp;C&amp;"-,Bold"&amp;14
</oddHeader>
    <oddFooter>&amp;CPage 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Preliminary</vt:lpstr>
      <vt:lpstr>'2025 Preliminary'!Print_Area</vt:lpstr>
      <vt:lpstr>'2025 Preliminary'!Print_Titles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Timber Lakes Water TLWSSD</dc:creator>
  <cp:lastModifiedBy>Jody Defa</cp:lastModifiedBy>
  <dcterms:created xsi:type="dcterms:W3CDTF">2024-12-09T19:10:35Z</dcterms:created>
  <dcterms:modified xsi:type="dcterms:W3CDTF">2024-12-12T19:04:00Z</dcterms:modified>
</cp:coreProperties>
</file>